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vacutec.lokal\user$\HOME\csumbundu\Eigene Dateien\Compliance\Material Compliance\Konfliktmineralien\Cobald\"/>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0" yWindow="0" windowWidth="28800" windowHeight="1230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62913"/>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c r="H13" i="6" s="1"/>
  <c r="D13" i="6" s="1"/>
  <c r="B12" i="6"/>
  <c r="G12" i="6" s="1"/>
  <c r="H12" i="6" s="1"/>
  <c r="D12" i="6" s="1"/>
  <c r="B11" i="6"/>
  <c r="G11" i="6" s="1"/>
  <c r="H11" i="6" s="1"/>
  <c r="D11" i="6" s="1"/>
  <c r="B10" i="6"/>
  <c r="G10" i="6"/>
  <c r="H10" i="6" s="1"/>
  <c r="D10" i="6" s="1"/>
  <c r="B9" i="6"/>
  <c r="G9" i="6"/>
  <c r="H9" i="6" s="1"/>
  <c r="D9" i="6" s="1"/>
  <c r="B8" i="6"/>
  <c r="G8" i="6" s="1"/>
  <c r="H8" i="6" s="1"/>
  <c r="D8" i="6" s="1"/>
  <c r="B7" i="6"/>
  <c r="G7" i="6"/>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C10" i="6" s="1"/>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11"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<sst xmlns="http://schemas.openxmlformats.org/spreadsheetml/2006/main" count="17112" uniqueCount="14066">
  <si>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</si>
  <si>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</si>
  <si>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</si>
  <si>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</si>
  <si>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</si>
  <si>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</si>
  <si>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</si>
  <si>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</si>
  <si>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</si>
  <si>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</si>
  <si>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</si>
  <si>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</si>
  <si>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</si>
  <si>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</si>
  <si>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</si>
  <si>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</si>
  <si>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</si>
  <si>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</si>
  <si>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</si>
  <si>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</si>
  <si>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</si>
  <si>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</si>
  <si>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</si>
  <si>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</si>
  <si>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</si>
  <si>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</si>
  <si>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</si>
  <si>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</si>
  <si>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</si>
  <si>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</si>
  <si>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</si>
  <si>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</si>
  <si>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</si>
  <si>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</si>
  <si>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</si>
  <si>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</si>
  <si>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</si>
  <si>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</si>
  <si>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</si>
  <si>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</si>
  <si>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</si>
  <si>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</si>
  <si>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</si>
  <si>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</si>
  <si>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</si>
  <si>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</si>
  <si>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</si>
  <si>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</si>
  <si>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</si>
  <si>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</si>
  <si>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</si>
  <si>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</si>
  <si>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</si>
  <si>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</si>
  <si>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</si>
  <si>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</si>
  <si>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</si>
  <si>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</si>
  <si>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</si>
  <si>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</si>
  <si>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</si>
  <si>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</si>
  <si>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</si>
  <si>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</si>
  <si>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</si>
  <si>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</si>
  <si>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</si>
  <si>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</si>
  <si>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</si>
  <si>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</si>
  <si>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</si>
  <si>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</si>
  <si>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</si>
  <si>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</si>
  <si>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</si>
  <si>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</si>
  <si>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</si>
  <si>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</si>
  <si>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</si>
  <si>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</si>
  <si>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</si>
  <si>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</si>
  <si>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</si>
  <si>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</si>
  <si>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</si>
  <si>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</si>
  <si>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</si>
  <si>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</si>
  <si>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</si>
  <si>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</si>
  <si>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</si>
  <si>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</si>
  <si>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</si>
  <si>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</si>
  <si>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</si>
  <si>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</si>
  <si>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</si>
  <si>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</si>
  <si>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</si>
  <si>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</si>
  <si>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</si>
  <si>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</si>
  <si>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</si>
  <si>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</si>
  <si>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</si>
  <si>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</si>
  <si>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</si>
  <si>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</si>
  <si>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</si>
  <si>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</si>
  <si>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</si>
  <si>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</si>
  <si>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</si>
  <si>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</si>
  <si>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</si>
  <si>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</si>
  <si>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</si>
  <si>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</si>
  <si>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</si>
  <si>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</si>
  <si>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</si>
  <si>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</si>
  <si>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</si>
  <si>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</si>
  <si>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</si>
  <si>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</si>
  <si>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</si>
  <si>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</si>
  <si>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</si>
  <si>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</si>
  <si>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</si>
  <si>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</si>
  <si>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</si>
  <si>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</si>
  <si>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</si>
  <si>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</si>
  <si>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</si>
  <si>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</si>
  <si>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</si>
  <si>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</si>
  <si>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</si>
  <si>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</si>
  <si>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</si>
  <si>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</si>
  <si>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</si>
  <si>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</si>
  <si>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</si>
  <si>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</si>
  <si>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</si>
  <si>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</si>
  <si>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</si>
  <si>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</si>
  <si>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</si>
  <si>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</si>
  <si>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</si>
  <si>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</si>
  <si>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</si>
  <si>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</si>
  <si>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</si>
  <si>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</si>
  <si>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</si>
  <si>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</si>
  <si>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</si>
  <si>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</si>
  <si>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</si>
  <si>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</si>
  <si>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</si>
  <si>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</si>
  <si>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</si>
  <si>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</si>
  <si>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</si>
  <si>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</si>
  <si>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</si>
  <si>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</si>
  <si>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</si>
  <si>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</si>
  <si>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</si>
  <si>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</si>
  <si>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</si>
  <si>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</si>
  <si>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</si>
  <si>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</si>
  <si>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</si>
  <si>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</si>
  <si>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</si>
  <si>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</si>
  <si>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</si>
  <si>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</si>
  <si>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</si>
  <si>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</si>
  <si>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</si>
  <si>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</si>
  <si>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</si>
  <si>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</si>
  <si>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</si>
  <si>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</si>
  <si>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</si>
  <si>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</si>
  <si>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</si>
  <si>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</si>
  <si>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</si>
  <si>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</si>
  <si>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</si>
  <si>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</si>
  <si>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</si>
  <si>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</si>
  <si>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</si>
  <si>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</si>
  <si>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</si>
  <si>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</si>
  <si>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</si>
  <si>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</si>
  <si>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</si>
  <si>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</si>
  <si>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</si>
  <si>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</si>
  <si>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</si>
  <si>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</si>
  <si>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</si>
  <si>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</si>
  <si>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</si>
  <si>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</si>
  <si>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</si>
  <si>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</si>
  <si>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</si>
  <si>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</si>
  <si>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</si>
  <si>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</si>
  <si>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</si>
  <si>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</si>
  <si>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</si>
  <si>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</si>
  <si>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</si>
  <si>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</si>
  <si>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</si>
  <si>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</si>
  <si>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</si>
  <si>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</si>
  <si>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</si>
  <si>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</si>
  <si>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</si>
  <si>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</si>
  <si>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</si>
  <si>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</si>
  <si>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</si>
  <si>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</si>
  <si>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</si>
  <si>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</si>
  <si>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</si>
  <si>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</si>
  <si>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</si>
  <si>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</si>
  <si>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</si>
  <si>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</si>
  <si>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</si>
  <si>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</si>
  <si>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</si>
  <si>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</si>
  <si>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</si>
  <si>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</si>
  <si>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</si>
  <si>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</si>
  <si>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</si>
  <si>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</si>
  <si>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</si>
  <si>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</si>
  <si>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</si>
  <si>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</si>
  <si>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</si>
  <si>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</si>
  <si>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</si>
  <si>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</si>
  <si>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</si>
  <si>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</si>
  <si>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</si>
  <si>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</si>
  <si>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</si>
  <si>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</si>
  <si>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</si>
  <si>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</si>
  <si>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</si>
  <si>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</si>
  <si>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</si>
  <si>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</si>
  <si>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</si>
  <si>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</si>
  <si>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</si>
  <si>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</si>
  <si>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</si>
  <si>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</si>
  <si>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</si>
  <si>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</si>
  <si>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</si>
  <si>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</si>
  <si>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</si>
  <si>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</si>
  <si>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</si>
  <si>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</si>
  <si>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</si>
  <si>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</si>
  <si>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</si>
  <si>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</si>
  <si>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</si>
  <si>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</si>
  <si>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</si>
  <si>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</si>
  <si>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</si>
  <si>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</si>
  <si>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</si>
  <si>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</si>
  <si>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</si>
  <si>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</si>
  <si>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</si>
  <si>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</si>
  <si>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</si>
  <si>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</si>
  <si>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</si>
  <si>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</si>
  <si>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</si>
  <si>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</si>
  <si>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</si>
  <si>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</si>
  <si>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</si>
  <si>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</si>
  <si>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</si>
  <si>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</si>
  <si>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</si>
  <si>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</si>
  <si>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</si>
  <si>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</si>
  <si>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</si>
  <si>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</si>
  <si>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</si>
  <si>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</si>
  <si>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</si>
  <si>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</si>
  <si>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</si>
  <si>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</si>
  <si>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</si>
  <si>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</si>
  <si>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</si>
  <si>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</si>
  <si>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</si>
  <si>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</si>
  <si>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</si>
  <si>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</si>
  <si>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</si>
  <si>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</si>
  <si>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</si>
  <si>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</si>
  <si>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</si>
  <si>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</si>
  <si>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</si>
  <si>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</si>
  <si>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</si>
  <si>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</si>
  <si>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</si>
  <si>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</si>
  <si>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</si>
  <si>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</si>
  <si>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</si>
  <si>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</si>
  <si>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</si>
  <si>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</si>
  <si>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</si>
  <si>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</si>
  <si>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</si>
  <si>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</si>
  <si>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</si>
  <si>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</si>
  <si>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</si>
  <si>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</si>
  <si>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</si>
  <si>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</si>
  <si>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</si>
  <si>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</si>
  <si>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</si>
  <si>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</si>
  <si>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</si>
  <si>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</si>
  <si>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</si>
  <si>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</si>
  <si>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</si>
  <si>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</si>
  <si>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</si>
  <si>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</si>
  <si>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</si>
  <si>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</si>
  <si>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</si>
  <si>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</si>
  <si>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</si>
  <si>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</si>
  <si>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</si>
  <si>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</si>
  <si>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</si>
  <si>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</si>
  <si>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</si>
  <si>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</si>
  <si>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</si>
  <si>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</si>
  <si>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</si>
  <si>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</si>
  <si>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</si>
  <si>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</si>
  <si>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</si>
  <si>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</si>
  <si>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</si>
  <si>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</si>
  <si>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</si>
  <si>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</si>
  <si>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</si>
  <si>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</si>
  <si>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</si>
  <si>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</si>
  <si>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</si>
  <si>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</si>
  <si>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</si>
  <si>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</si>
  <si>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</si>
  <si>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</si>
  <si>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</si>
  <si>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</si>
  <si>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</si>
  <si>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</si>
  <si>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</si>
  <si>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</si>
  <si>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</si>
  <si>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</si>
  <si>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</si>
  <si>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</si>
  <si>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</si>
  <si>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</si>
  <si>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</si>
  <si>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</si>
  <si>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</si>
  <si>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</si>
  <si>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</si>
  <si>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</si>
  <si>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</si>
  <si>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</si>
  <si>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</si>
  <si>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</si>
  <si>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</si>
  <si>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</si>
  <si>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</si>
  <si>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</si>
  <si>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</si>
  <si>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</si>
  <si>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</si>
  <si>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</si>
  <si>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</si>
  <si>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</si>
  <si>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</si>
  <si>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</si>
  <si>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</si>
  <si>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</si>
  <si>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</si>
  <si>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</si>
  <si>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</si>
  <si>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</si>
  <si>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</si>
  <si>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</si>
  <si>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</si>
  <si>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</si>
  <si>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</si>
  <si>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</si>
  <si>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</si>
  <si>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</si>
  <si>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</si>
  <si>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</si>
  <si>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</si>
  <si>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</si>
  <si>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</si>
  <si>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</si>
  <si>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</si>
  <si>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</si>
  <si>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</si>
  <si>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</si>
  <si>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</si>
  <si>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</si>
  <si>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</si>
  <si>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</si>
  <si>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</si>
  <si>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</si>
  <si>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</si>
  <si>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</si>
  <si>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</si>
  <si>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</si>
  <si>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</si>
  <si>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</si>
  <si>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</si>
  <si>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</si>
  <si>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</si>
  <si>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</si>
  <si>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</si>
  <si>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</si>
  <si>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</si>
  <si>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</si>
  <si>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</si>
  <si>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</si>
  <si>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</si>
  <si>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</si>
  <si>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</si>
  <si>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</si>
  <si>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</si>
  <si>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</si>
  <si>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</si>
  <si>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</si>
  <si>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</si>
  <si>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</si>
  <si>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</si>
  <si>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</si>
  <si>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</si>
  <si>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</si>
  <si>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</si>
  <si>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</si>
  <si>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</si>
  <si>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</si>
  <si>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</si>
  <si>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</si>
  <si>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</si>
  <si>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</si>
  <si>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</si>
  <si>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</si>
  <si>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</si>
  <si>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</si>
  <si>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</si>
  <si>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</si>
  <si>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</si>
  <si>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</si>
  <si>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</si>
  <si>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</si>
  <si>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</si>
  <si>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</si>
  <si>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</si>
  <si>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</si>
  <si>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</si>
  <si>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</si>
  <si>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</si>
  <si>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</si>
  <si>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</si>
  <si>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</si>
  <si>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</si>
  <si>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</si>
  <si>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</si>
  <si>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</si>
  <si>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</si>
  <si>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</si>
  <si>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</si>
  <si>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</si>
  <si>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</si>
  <si>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</si>
  <si>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</si>
  <si>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</si>
  <si>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</si>
  <si>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</si>
  <si>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</si>
  <si>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</si>
  <si>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</si>
  <si>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</si>
  <si>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</si>
  <si>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</si>
  <si>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</si>
  <si>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</si>
  <si>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</si>
  <si>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</si>
  <si>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</si>
  <si>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</si>
  <si>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</si>
  <si>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</si>
  <si>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</si>
  <si>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</si>
  <si>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</si>
  <si>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</si>
  <si>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</si>
  <si>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</si>
  <si>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</si>
  <si>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</si>
  <si>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</si>
  <si>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</si>
  <si>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</si>
  <si>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</si>
  <si>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</si>
  <si>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</si>
  <si>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</si>
  <si>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</si>
  <si>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</si>
  <si>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</si>
  <si>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</si>
  <si>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</si>
  <si>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</si>
  <si>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</si>
  <si>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</si>
  <si>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</si>
  <si>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</si>
  <si>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</si>
  <si>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</si>
  <si>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</si>
  <si>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</si>
  <si>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</si>
  <si>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</si>
  <si>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</si>
  <si>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</si>
  <si>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</si>
  <si>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</si>
  <si>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</si>
  <si>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</si>
  <si>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</si>
  <si>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</si>
  <si>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</si>
  <si>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</si>
  <si>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</si>
  <si>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</si>
  <si>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</si>
  <si>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</si>
  <si>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</si>
  <si>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</si>
  <si>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</si>
  <si>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</si>
  <si>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</si>
  <si>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</si>
  <si>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</si>
  <si>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</si>
  <si>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</si>
  <si>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</si>
  <si>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</si>
  <si>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</si>
  <si>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</si>
  <si>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</si>
  <si>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</si>
  <si>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</si>
  <si>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</si>
  <si>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</si>
  <si>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</si>
  <si>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</si>
  <si>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</si>
  <si>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</si>
  <si>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</si>
  <si>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</si>
  <si>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</si>
  <si>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</si>
  <si>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</si>
  <si>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</si>
  <si>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</si>
  <si>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</si>
  <si>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</si>
  <si>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</si>
  <si>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</si>
  <si>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</si>
  <si>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</si>
  <si>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</si>
  <si>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</si>
  <si>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</si>
  <si>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</si>
  <si>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</si>
  <si>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</si>
  <si>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</si>
  <si>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</si>
  <si>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</si>
  <si>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</si>
  <si>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</si>
  <si>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</si>
  <si>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</si>
  <si>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</si>
  <si>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</si>
  <si>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</si>
  <si>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</si>
  <si>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</si>
  <si>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</si>
  <si>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</si>
  <si>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</si>
  <si>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</si>
  <si>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</si>
  <si>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</si>
  <si>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</si>
  <si>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</si>
  <si>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</si>
  <si>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</si>
  <si>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</si>
  <si>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</si>
  <si>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</si>
  <si>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</si>
  <si>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</si>
  <si>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</si>
  <si>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</si>
  <si>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</si>
  <si>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</si>
  <si>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</si>
  <si>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</si>
  <si>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</si>
  <si>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</si>
  <si>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</si>
  <si>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</si>
  <si>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</si>
  <si>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</si>
  <si>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</si>
  <si>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</si>
  <si>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</si>
  <si>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</si>
  <si>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</si>
  <si>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</si>
  <si>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</si>
  <si>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</si>
  <si>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</si>
  <si>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</si>
  <si>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</si>
  <si>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</si>
  <si>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</si>
  <si>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</si>
  <si>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</si>
  <si>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</si>
  <si>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</si>
  <si>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</si>
  <si>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</si>
  <si>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</si>
  <si>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</si>
  <si>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</si>
  <si>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</si>
  <si>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</si>
  <si>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</si>
  <si>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</si>
  <si>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</si>
  <si>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</si>
  <si>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</si>
  <si>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</si>
  <si>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</si>
  <si>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</si>
  <si>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</si>
  <si>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</si>
  <si>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</si>
  <si>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</si>
  <si>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</si>
  <si>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</si>
  <si>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</si>
  <si>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</si>
  <si>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</si>
  <si>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</si>
  <si>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</si>
  <si>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</si>
  <si>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</si>
  <si>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</si>
  <si>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</si>
  <si>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</si>
  <si>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</si>
  <si>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</si>
  <si>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</si>
  <si>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</si>
  <si>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</si>
  <si>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</si>
  <si>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</si>
  <si>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</si>
  <si>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</si>
  <si>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</si>
  <si>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</si>
  <si>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</si>
  <si>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</si>
  <si>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</si>
  <si>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</si>
  <si>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</si>
  <si>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</si>
  <si>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</si>
  <si>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</si>
  <si>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</si>
  <si>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</si>
  <si>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</si>
  <si>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</si>
  <si>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</si>
  <si>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</si>
  <si>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</si>
  <si>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</si>
  <si>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</si>
  <si>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</si>
  <si>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</si>
  <si>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</si>
  <si>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</si>
  <si>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</si>
  <si>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</si>
  <si>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</si>
  <si>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</si>
  <si>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</si>
  <si>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</si>
  <si>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</si>
  <si>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</si>
  <si>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</si>
  <si>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</si>
  <si>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</si>
  <si>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</si>
  <si>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</si>
  <si>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</si>
  <si>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</si>
  <si>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</si>
  <si>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</si>
  <si>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</si>
  <si>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</si>
  <si>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</si>
  <si>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</si>
  <si>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</si>
  <si>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</si>
  <si>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</si>
  <si>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</si>
  <si>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</si>
  <si>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</si>
  <si>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</si>
  <si>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</si>
  <si>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</si>
  <si>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</si>
  <si>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</si>
  <si>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</si>
  <si>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</si>
  <si>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</si>
  <si>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</si>
  <si>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</si>
  <si>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</si>
  <si>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</si>
  <si>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</si>
  <si>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</si>
  <si>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</si>
  <si>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</si>
  <si>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</si>
  <si>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</si>
  <si>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</si>
  <si>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</si>
  <si>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</si>
  <si>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</si>
  <si>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</si>
  <si>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</si>
  <si>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</si>
  <si>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</si>
  <si>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</si>
  <si>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</si>
  <si>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</si>
  <si>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</si>
  <si>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</si>
  <si>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</si>
  <si>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</si>
  <si>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</si>
  <si>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</si>
  <si>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</si>
  <si>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</si>
  <si>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</si>
  <si>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</si>
  <si>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</si>
  <si>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</si>
  <si>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</si>
  <si>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</si>
  <si>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</si>
  <si>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</si>
  <si>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</si>
  <si>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</si>
  <si>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</si>
  <si>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</si>
  <si>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</si>
  <si>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</si>
  <si>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</si>
  <si>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</si>
  <si>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</si>
  <si>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</si>
  <si>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</si>
  <si>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</si>
  <si>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</si>
  <si>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</si>
  <si>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</si>
  <si>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</si>
  <si>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</si>
  <si>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</si>
  <si>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</si>
  <si>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</si>
  <si>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</si>
  <si>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</si>
  <si>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</si>
  <si>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</si>
  <si>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</si>
  <si>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</si>
  <si>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</si>
  <si>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</si>
  <si>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</si>
  <si>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</si>
  <si>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</si>
  <si>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</si>
  <si>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</si>
  <si>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</si>
  <si>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</si>
  <si>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</si>
  <si>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</si>
  <si>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</si>
  <si>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</si>
  <si>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</si>
  <si>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</si>
  <si>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</si>
  <si>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</si>
  <si>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</si>
  <si>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</si>
  <si>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</si>
  <si>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</si>
  <si>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</si>
  <si>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</si>
  <si>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</si>
  <si>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</si>
  <si>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</si>
  <si>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</si>
  <si>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</si>
  <si>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</si>
  <si>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</si>
  <si>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</si>
  <si>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</si>
  <si>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</si>
  <si>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</si>
  <si>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</si>
  <si>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</si>
  <si>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</si>
  <si>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</si>
  <si>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</si>
  <si>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</si>
  <si>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</si>
  <si>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</si>
  <si>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</si>
  <si>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</si>
  <si>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</si>
  <si>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</si>
  <si>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</si>
  <si>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</si>
  <si>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</si>
  <si>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</si>
  <si>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</si>
  <si>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</si>
  <si>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</si>
  <si>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</si>
  <si>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</si>
  <si>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</si>
  <si>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</si>
  <si>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</si>
  <si>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</si>
  <si>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</si>
  <si>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</si>
  <si>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</si>
  <si>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</si>
  <si>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</si>
  <si>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</si>
  <si>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</si>
  <si>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</si>
  <si>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</si>
  <si>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</si>
  <si>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</si>
  <si>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</si>
  <si>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</si>
  <si>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</si>
  <si>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</si>
  <si>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</si>
  <si>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</si>
  <si>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</si>
  <si>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</si>
  <si>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</si>
  <si>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</si>
  <si>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</si>
  <si>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</si>
  <si>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</si>
  <si>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</si>
  <si>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</si>
  <si>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</si>
  <si>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</si>
  <si>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</si>
  <si>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</si>
  <si>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</si>
  <si>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</si>
  <si>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</si>
  <si>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</si>
  <si>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</si>
  <si>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</si>
  <si>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</si>
  <si>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</si>
  <si>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</si>
  <si>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</si>
  <si>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</si>
  <si>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</si>
  <si>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</si>
  <si>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</si>
  <si>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</si>
  <si>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</si>
  <si>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</si>
  <si>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</si>
  <si>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</si>
  <si>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</si>
  <si>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</si>
  <si>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</si>
  <si>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</si>
  <si>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</si>
  <si>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</si>
  <si>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</si>
  <si>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</si>
  <si>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</si>
  <si>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</si>
  <si>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</si>
  <si>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</si>
  <si>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</si>
  <si>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</si>
  <si>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</si>
  <si>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</si>
  <si>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</si>
  <si>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</si>
  <si>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</si>
  <si>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</si>
  <si>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</si>
  <si>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</si>
  <si>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</si>
  <si>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</si>
  <si>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</si>
  <si>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</si>
  <si>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</si>
  <si>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</si>
  <si>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</si>
  <si>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</si>
  <si>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</si>
  <si>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</si>
  <si>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</si>
  <si>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</si>
  <si>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</si>
  <si>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</si>
  <si>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</si>
  <si>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</si>
  <si>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</si>
  <si>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</si>
  <si>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</si>
  <si>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</si>
  <si>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</si>
  <si>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</si>
  <si>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</si>
  <si>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</si>
  <si>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</si>
  <si>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</si>
  <si>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</si>
  <si>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</si>
  <si>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</si>
  <si>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</si>
  <si>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</si>
  <si>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</si>
  <si>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</si>
  <si>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</si>
  <si>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</si>
  <si>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</si>
  <si>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</si>
  <si>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</si>
  <si>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</si>
  <si>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</si>
  <si>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</si>
  <si>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</si>
  <si>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</si>
  <si>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</si>
  <si>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</si>
  <si>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</si>
  <si>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</si>
  <si>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</si>
  <si>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</si>
  <si>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</si>
  <si>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</si>
  <si>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</si>
  <si>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</si>
  <si>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</si>
  <si>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</si>
  <si>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</si>
  <si>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</si>
  <si>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</si>
  <si>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</si>
  <si>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</si>
  <si>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</si>
  <si>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</si>
  <si>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</si>
  <si>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</si>
  <si>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</si>
  <si>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</si>
  <si>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</si>
  <si>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</si>
  <si>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</si>
  <si>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</si>
  <si>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</si>
  <si>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</si>
  <si>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</si>
  <si>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</si>
  <si>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</si>
  <si>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</si>
  <si>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</si>
  <si>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</si>
  <si>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</si>
  <si>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</si>
  <si>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</si>
  <si>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</si>
  <si>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</si>
  <si>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</si>
  <si>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</si>
  <si>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</si>
  <si>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</si>
  <si>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</si>
  <si>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</si>
  <si>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</si>
  <si>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</si>
  <si>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</si>
  <si>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</si>
  <si>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</si>
  <si>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</si>
  <si>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</si>
  <si>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</si>
  <si>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</si>
  <si>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</si>
  <si>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</si>
  <si>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</si>
  <si>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</si>
  <si>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</si>
  <si>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</si>
  <si>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</si>
  <si>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</si>
  <si>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</si>
  <si>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</si>
  <si>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</si>
  <si>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</si>
  <si>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</si>
  <si>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</si>
  <si>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</si>
  <si>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</si>
  <si>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</si>
  <si>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</si>
  <si>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</si>
  <si>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</si>
  <si>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</si>
  <si>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</si>
  <si>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</si>
  <si>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</si>
  <si>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</si>
  <si>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</si>
  <si>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</si>
  <si>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</si>
  <si>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</si>
  <si>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</si>
  <si>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</si>
  <si>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</si>
  <si>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</si>
  <si>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</si>
  <si>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</si>
  <si>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</si>
  <si>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</si>
  <si>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</si>
  <si>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</si>
  <si>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</si>
  <si>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</si>
  <si>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</si>
  <si>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</si>
  <si>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</si>
  <si>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</si>
  <si>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</si>
  <si>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</si>
  <si>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</si>
  <si>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</si>
  <si>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</si>
  <si>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</si>
  <si>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</si>
  <si>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</si>
  <si>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</si>
  <si>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</si>
  <si>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</si>
  <si>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</si>
  <si>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</si>
  <si>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</si>
  <si>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</si>
  <si>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</si>
  <si>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</si>
  <si>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</si>
  <si>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</si>
  <si>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</si>
  <si>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</si>
  <si>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</si>
  <si>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</si>
  <si>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</si>
  <si>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</si>
  <si>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</si>
  <si>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</si>
  <si>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</si>
  <si>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</si>
  <si>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</si>
  <si>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</si>
  <si>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</si>
  <si>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</si>
  <si>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</si>
  <si>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</si>
  <si>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</si>
  <si>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</si>
  <si>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</si>
  <si>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</si>
  <si>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</si>
  <si>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</si>
  <si>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</si>
  <si>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</si>
  <si>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</si>
  <si>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</si>
  <si>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</si>
  <si>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</si>
  <si>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</si>
  <si>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</si>
  <si>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</si>
  <si>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</si>
  <si>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</si>
  <si>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</si>
  <si>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</si>
  <si>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</si>
  <si>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</si>
  <si>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</si>
  <si>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</si>
  <si>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</si>
  <si>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</si>
  <si>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</si>
  <si>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</si>
  <si>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</si>
  <si>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</si>
  <si>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</si>
  <si>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</si>
  <si>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</si>
  <si>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</si>
  <si>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</si>
  <si>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</si>
  <si>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</si>
  <si>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</si>
  <si>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</si>
  <si>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</si>
  <si>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</si>
  <si>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</si>
  <si>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</si>
  <si>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</si>
  <si>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</si>
  <si>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</si>
  <si>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</si>
  <si>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</si>
  <si>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</si>
  <si>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</si>
  <si>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</si>
  <si>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</si>
  <si>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</si>
  <si>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</si>
  <si>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</si>
  <si>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</si>
  <si>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</si>
  <si>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</si>
  <si>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</si>
  <si>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</si>
  <si>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</si>
  <si>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</si>
  <si>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</si>
  <si>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</si>
  <si>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</si>
  <si>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</si>
  <si>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</si>
  <si>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</si>
  <si>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</si>
  <si>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</si>
  <si>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</si>
  <si>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</si>
  <si>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</si>
  <si>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</si>
  <si>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</si>
  <si>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</si>
  <si>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</si>
  <si>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</si>
  <si>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</si>
  <si>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</si>
  <si>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</si>
  <si>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</si>
  <si>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</si>
  <si>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</si>
  <si>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</si>
  <si>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</si>
  <si>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</si>
  <si>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</si>
  <si>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</si>
  <si>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</si>
  <si>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</si>
  <si>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</si>
  <si>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</si>
  <si>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</si>
  <si>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</si>
  <si>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</si>
  <si>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</si>
  <si>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</si>
  <si>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</si>
  <si>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</si>
  <si>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</si>
  <si>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</si>
  <si>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</si>
  <si>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</si>
  <si>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</si>
  <si>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</si>
  <si>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</si>
  <si>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</si>
  <si>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</si>
  <si>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</si>
  <si>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</si>
  <si>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</si>
  <si>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</si>
  <si>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</si>
  <si>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</si>
  <si>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</si>
  <si>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</si>
  <si>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</si>
  <si>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</si>
  <si>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</si>
  <si>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</si>
  <si>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</si>
  <si>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</si>
  <si>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</si>
  <si>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</si>
  <si>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</si>
  <si>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</si>
  <si>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</si>
  <si>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</si>
  <si>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</si>
  <si>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</si>
  <si>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</si>
  <si>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</si>
  <si>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</si>
  <si>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</si>
  <si>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</si>
  <si>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</si>
  <si>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</si>
  <si>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</si>
  <si>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</si>
  <si>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</si>
  <si>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</si>
  <si>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</si>
  <si>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</si>
  <si>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</si>
  <si>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</si>
  <si>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</si>
  <si>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</si>
  <si>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</si>
  <si>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</si>
  <si>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</si>
  <si>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</si>
  <si>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</si>
  <si>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</si>
  <si>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</si>
  <si>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</si>
  <si>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</si>
  <si>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</si>
  <si>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</si>
  <si>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</si>
  <si>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</si>
  <si>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</si>
  <si>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</si>
  <si>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</si>
  <si>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</si>
  <si>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</si>
  <si>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</si>
  <si>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</si>
  <si>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</si>
  <si>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</si>
  <si>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</si>
  <si>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</si>
  <si>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</si>
  <si>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</si>
  <si>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</si>
  <si>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</si>
  <si>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</si>
  <si>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</si>
  <si>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</si>
  <si>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</si>
  <si>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</si>
  <si>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</si>
  <si>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</si>
  <si>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</si>
  <si>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</si>
  <si>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</si>
  <si>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</si>
  <si>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</si>
  <si>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</si>
  <si>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</si>
  <si>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</si>
  <si>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</si>
  <si>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</si>
  <si>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</si>
  <si>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</si>
  <si>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</si>
  <si>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</si>
  <si>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</si>
  <si>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</si>
  <si>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</si>
  <si>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</si>
  <si>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</si>
  <si>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</si>
  <si>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</si>
  <si>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</si>
  <si>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</si>
  <si>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</si>
  <si>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</si>
  <si>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</si>
  <si>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</si>
  <si>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</si>
  <si>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</si>
  <si>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</si>
  <si>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</si>
  <si>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</si>
  <si>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</si>
  <si>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</si>
  <si>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</si>
  <si>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</si>
  <si>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</si>
  <si>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</si>
  <si>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</si>
  <si>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</si>
  <si>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</si>
  <si>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</si>
  <si>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</si>
  <si>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</si>
  <si>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</si>
  <si>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</si>
  <si>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</si>
  <si>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</si>
  <si>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</si>
  <si>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</si>
  <si>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</si>
  <si>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</si>
  <si>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</si>
  <si>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</si>
  <si>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</si>
  <si>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</si>
  <si>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</si>
  <si>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</si>
  <si>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</si>
  <si>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</si>
  <si>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</si>
  <si>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</si>
  <si>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</si>
  <si>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</si>
  <si>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</si>
  <si>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</si>
  <si>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</si>
  <si>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</si>
  <si>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</si>
  <si>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</si>
  <si>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</si>
  <si>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</si>
  <si>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</si>
  <si>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</si>
  <si>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</si>
  <si>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</si>
  <si>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</si>
  <si>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</si>
  <si>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</si>
  <si>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</si>
  <si>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</si>
  <si>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</si>
  <si>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</si>
  <si>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</si>
  <si>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</si>
  <si>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</si>
  <si>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</si>
  <si>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</si>
  <si>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</si>
  <si>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</si>
  <si>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</si>
  <si>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</si>
  <si>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</si>
  <si>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</si>
  <si>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</si>
  <si>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</si>
  <si>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</si>
  <si>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</si>
  <si>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</si>
  <si>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</si>
  <si>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</si>
  <si>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</si>
  <si>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</si>
  <si>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</si>
  <si>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</si>
  <si>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</si>
  <si>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</si>
  <si>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</si>
  <si>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</si>
  <si>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</si>
  <si>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</si>
  <si>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</si>
  <si>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</si>
  <si>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</si>
  <si>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</si>
  <si>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</si>
  <si>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</si>
  <si>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</si>
  <si>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</si>
  <si>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</si>
  <si>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</si>
  <si>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</si>
  <si>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</si>
  <si>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</si>
  <si>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</si>
  <si>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</si>
  <si>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</si>
  <si>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</si>
  <si>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</si>
  <si>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</si>
  <si>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</si>
  <si>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</si>
  <si>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</si>
  <si>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</si>
  <si>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</si>
  <si>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</si>
  <si>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</si>
  <si>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</si>
  <si>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</si>
  <si>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</si>
  <si>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</si>
  <si>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</si>
  <si>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</si>
  <si>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</si>
  <si>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</si>
  <si>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</si>
  <si>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</si>
  <si>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</si>
  <si>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</si>
  <si>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</si>
  <si>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</si>
  <si>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</si>
  <si>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</si>
  <si>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</si>
  <si>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</si>
  <si>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</si>
  <si>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</si>
  <si>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</si>
  <si>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</si>
  <si>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</si>
  <si>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</si>
  <si>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</si>
  <si>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</si>
  <si>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</si>
  <si>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</si>
  <si>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</si>
  <si>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</si>
  <si>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</si>
  <si>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</si>
  <si>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</si>
  <si>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</si>
  <si>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</si>
  <si>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</si>
  <si>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</si>
  <si>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</si>
  <si>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</si>
  <si>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</si>
  <si>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</si>
  <si>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</si>
  <si>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</si>
  <si>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</si>
  <si>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</si>
  <si>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</si>
  <si>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</si>
  <si>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</si>
  <si>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</si>
  <si>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</si>
  <si>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</si>
  <si>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</si>
  <si>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</si>
  <si>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</si>
  <si>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</si>
  <si>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</si>
  <si>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</si>
  <si>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</si>
  <si>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</si>
  <si>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</si>
  <si>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</si>
  <si>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</si>
  <si>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</si>
  <si>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</si>
  <si>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</si>
  <si>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</si>
  <si>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</si>
  <si>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</si>
  <si>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</si>
  <si>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</si>
  <si>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</si>
  <si>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</si>
  <si>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</si>
  <si>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</si>
  <si>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</si>
  <si>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</si>
  <si>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</si>
  <si>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</si>
  <si>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</si>
  <si>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</si>
  <si>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</si>
  <si>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</si>
  <si>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</si>
  <si>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</si>
  <si>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</si>
  <si>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</si>
  <si>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</si>
  <si>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</si>
  <si>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</si>
  <si>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</si>
  <si>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</si>
  <si>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</si>
  <si>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</si>
  <si>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</si>
  <si>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</si>
  <si>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</si>
  <si>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</si>
  <si>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</si>
  <si>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</si>
  <si>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</si>
  <si>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</si>
  <si>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</si>
  <si>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</si>
  <si>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</si>
  <si>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</si>
  <si>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</si>
  <si>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</si>
  <si>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</si>
  <si>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</si>
  <si>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</si>
  <si>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</si>
  <si>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</si>
  <si>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</si>
  <si>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</si>
  <si>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</si>
  <si>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</si>
  <si>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</si>
  <si>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</si>
  <si>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</si>
  <si>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</si>
  <si>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</si>
  <si>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</si>
  <si>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</si>
  <si>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</si>
  <si>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</si>
  <si>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</si>
  <si>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</si>
  <si>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</si>
  <si>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</si>
  <si>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</si>
  <si>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</si>
  <si>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</si>
  <si>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</si>
  <si>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</si>
  <si>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</si>
  <si>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</si>
  <si>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</si>
  <si>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</si>
  <si>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</si>
  <si>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</si>
  <si>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</si>
  <si>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</si>
  <si>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</si>
  <si>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</si>
  <si>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</si>
  <si>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</si>
  <si>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</si>
  <si>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</si>
  <si>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</si>
  <si>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</si>
  <si>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</si>
  <si>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</si>
  <si>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</si>
  <si>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</si>
  <si>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</si>
  <si>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</si>
  <si>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</si>
  <si>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</si>
  <si>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</si>
  <si>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</si>
  <si>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</si>
  <si>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</si>
  <si>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</si>
  <si>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</si>
  <si>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</si>
  <si>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</si>
  <si>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</si>
  <si>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</si>
  <si>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</si>
  <si>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</si>
  <si>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</si>
  <si>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</si>
  <si>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</si>
  <si>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</si>
  <si>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</si>
  <si>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</si>
  <si>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</si>
  <si>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</si>
  <si>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</si>
  <si>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</si>
  <si>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</si>
  <si>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</si>
  <si>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</si>
  <si>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</si>
  <si>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</si>
  <si>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</si>
  <si>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</si>
  <si>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</si>
  <si>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</si>
  <si>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</si>
  <si>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</si>
  <si>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</si>
  <si>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</si>
  <si>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</si>
  <si>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</si>
  <si>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</si>
  <si>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</si>
  <si>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</si>
  <si>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</si>
  <si>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</si>
  <si>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</si>
  <si>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</si>
  <si>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</si>
  <si>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</si>
  <si>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</si>
  <si>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</si>
  <si>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</si>
  <si>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</si>
  <si>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</si>
  <si>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</si>
  <si>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</si>
  <si>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</si>
  <si>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</si>
  <si>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</si>
  <si>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</si>
  <si>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</si>
  <si>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</si>
  <si>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</si>
  <si>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</si>
  <si>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</si>
  <si>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</si>
  <si>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</si>
  <si>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</si>
  <si>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</si>
  <si>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</si>
  <si>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</si>
  <si>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</si>
  <si>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</si>
  <si>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</si>
  <si>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</si>
  <si>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</si>
  <si>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</si>
  <si>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</si>
  <si>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</si>
  <si>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</si>
  <si>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</si>
  <si>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</si>
  <si>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</si>
  <si>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</si>
  <si>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</si>
  <si>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</si>
  <si>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</si>
  <si>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</si>
  <si>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</si>
  <si>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</si>
  <si>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</si>
  <si>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</si>
  <si>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</si>
  <si>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</si>
  <si>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</si>
  <si>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</si>
  <si>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</si>
  <si>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</si>
  <si>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</si>
  <si>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</si>
  <si>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</si>
  <si>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</si>
  <si>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</si>
  <si>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</si>
  <si>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</si>
  <si>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</si>
  <si>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</si>
  <si>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</si>
  <si>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</si>
  <si>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</si>
  <si>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</si>
  <si>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</si>
  <si>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</si>
  <si>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</si>
  <si>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</si>
  <si>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</si>
  <si>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</si>
  <si>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</si>
  <si>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</si>
  <si>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</si>
  <si>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</si>
  <si>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</si>
  <si>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</si>
  <si>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</si>
  <si>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</si>
  <si>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</si>
  <si>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</si>
  <si>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</si>
  <si>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</si>
  <si>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</si>
  <si>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</si>
  <si>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</si>
  <si>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</si>
  <si>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</si>
  <si>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</si>
  <si>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</si>
  <si>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</si>
  <si>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</si>
  <si>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</si>
  <si>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</si>
  <si>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</si>
  <si>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</si>
  <si>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</si>
  <si>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</si>
  <si>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</si>
  <si>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</si>
  <si>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</si>
  <si>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</si>
  <si>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</si>
  <si>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</si>
  <si>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</si>
  <si>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</si>
  <si>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</si>
  <si>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</si>
  <si>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</si>
  <si>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</si>
  <si>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</si>
  <si>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</si>
  <si>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</si>
  <si>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</si>
  <si>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</si>
  <si>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</si>
  <si>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</si>
  <si>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</si>
  <si>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</si>
  <si>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</si>
  <si>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</si>
  <si>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</si>
  <si>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</si>
  <si>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</si>
  <si>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</si>
  <si>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</si>
  <si>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</si>
  <si>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</si>
  <si>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</si>
  <si>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</si>
  <si>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</si>
  <si>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</si>
  <si>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</si>
  <si>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</si>
  <si>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</si>
  <si>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</si>
  <si>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</si>
  <si>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</si>
  <si>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</si>
  <si>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</si>
  <si>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</si>
  <si>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</si>
  <si>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</si>
  <si>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</si>
  <si>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</si>
  <si>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</si>
  <si>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</si>
  <si>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</si>
  <si>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</si>
  <si>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</si>
  <si>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</si>
  <si>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</si>
  <si>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</si>
  <si>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</si>
  <si>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</si>
  <si>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</si>
  <si>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</si>
  <si>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</si>
  <si>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</si>
  <si>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</si>
  <si>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</si>
  <si>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</si>
  <si>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</si>
  <si>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</si>
  <si>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</si>
  <si>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</si>
  <si>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</si>
  <si>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</si>
  <si>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</si>
  <si>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</si>
  <si>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</si>
  <si>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</si>
  <si>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</si>
  <si>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</si>
  <si>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</si>
  <si>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</si>
  <si>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</si>
  <si>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</si>
  <si>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</si>
  <si>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</si>
  <si>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</si>
  <si>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</si>
  <si>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</si>
  <si>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</si>
  <si>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</si>
  <si>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</si>
  <si>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</si>
  <si>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</si>
  <si>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</si>
  <si>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</si>
  <si>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</si>
  <si>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</si>
  <si>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</si>
  <si>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</si>
  <si>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</si>
  <si>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</si>
  <si>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</si>
  <si>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</si>
  <si>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</si>
  <si>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</si>
  <si>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</si>
  <si>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</si>
  <si>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</si>
  <si>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</si>
  <si>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</si>
  <si>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</si>
  <si>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</si>
  <si>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</si>
  <si>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</si>
  <si>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</si>
  <si>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</si>
  <si>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</si>
  <si>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</si>
  <si>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</si>
  <si>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</si>
  <si>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</si>
  <si>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</si>
  <si>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</si>
  <si>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</si>
  <si>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</si>
  <si>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</si>
  <si>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</si>
  <si>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</si>
  <si>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</si>
  <si>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</si>
  <si>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</si>
  <si>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</si>
  <si>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</si>
  <si>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</si>
  <si>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</si>
  <si>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</si>
  <si>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</si>
  <si>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</si>
  <si>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</si>
  <si>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</si>
  <si>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</si>
  <si>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</si>
  <si>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</si>
  <si>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</si>
  <si>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</si>
  <si>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</si>
  <si>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</si>
  <si>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</si>
  <si>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</si>
  <si>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</si>
  <si>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</si>
  <si>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</si>
  <si>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</si>
  <si>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</si>
  <si>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</si>
  <si>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</si>
  <si>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</si>
  <si>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</si>
  <si>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</si>
  <si>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</si>
  <si>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</si>
  <si>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</si>
  <si>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</si>
  <si>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</si>
  <si>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</si>
  <si>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</si>
  <si>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</si>
  <si>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</si>
  <si>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</si>
  <si>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</si>
  <si>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</si>
  <si>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</si>
  <si>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</si>
  <si>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</si>
  <si>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</si>
  <si>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</si>
  <si>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</si>
  <si>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</si>
  <si>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</si>
  <si>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</si>
  <si>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</si>
  <si>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</si>
  <si>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</si>
  <si>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</si>
  <si>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</si>
  <si>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</si>
  <si>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</si>
  <si>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</si>
  <si>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</si>
  <si>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</si>
  <si>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</si>
  <si>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</si>
  <si>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</si>
  <si>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</si>
  <si>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</si>
  <si>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</si>
  <si>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</si>
  <si>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</si>
  <si>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</si>
  <si>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</si>
  <si>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</si>
  <si>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</si>
  <si>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</si>
  <si>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</si>
  <si>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</si>
  <si>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</si>
  <si>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</si>
  <si>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</si>
  <si>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</si>
  <si>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</si>
  <si>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</si>
  <si>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</si>
  <si>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</si>
  <si>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</si>
  <si>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</si>
  <si>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</si>
  <si>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</si>
  <si>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</si>
  <si>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</si>
  <si>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</si>
  <si>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</si>
  <si>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</si>
  <si>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</si>
  <si>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</si>
  <si>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</si>
  <si>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</si>
  <si>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</si>
  <si>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</si>
  <si>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</si>
  <si>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</si>
  <si>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</si>
  <si>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</si>
  <si>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</si>
  <si>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</si>
  <si>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</si>
  <si>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</si>
  <si>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</si>
  <si>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</si>
  <si>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</si>
  <si>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</si>
  <si>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</si>
  <si>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</si>
  <si>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</si>
  <si>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</si>
  <si>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</si>
  <si>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</si>
  <si>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</si>
  <si>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</si>
  <si>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</si>
  <si>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</si>
  <si>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</si>
  <si>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</si>
  <si>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</si>
  <si>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</si>
  <si>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</si>
  <si>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</si>
  <si>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</si>
  <si>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</si>
  <si>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</si>
  <si>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</si>
  <si>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</si>
  <si>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</si>
  <si>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</si>
  <si>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</si>
  <si>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</si>
  <si>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</si>
  <si>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</si>
  <si>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</si>
  <si>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</si>
  <si>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</si>
  <si>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</si>
  <si>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</si>
  <si>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</si>
  <si>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</si>
  <si>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</si>
  <si>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</si>
  <si>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</si>
  <si>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</si>
  <si>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</si>
  <si>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</si>
  <si>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</si>
  <si>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</si>
  <si>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</si>
  <si>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</si>
  <si>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</si>
  <si>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</si>
  <si>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</si>
  <si>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</si>
  <si>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</si>
  <si>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</si>
  <si>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</si>
  <si>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</si>
  <si>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</si>
  <si>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</si>
  <si>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</si>
  <si>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</si>
  <si>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</si>
  <si>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</si>
  <si>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</si>
  <si>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</si>
  <si>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</si>
  <si>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</si>
  <si>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</si>
  <si>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</si>
  <si>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</si>
  <si>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</si>
  <si>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</si>
  <si>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</si>
  <si>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</si>
  <si>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</si>
  <si>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</si>
  <si>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</si>
  <si>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</si>
  <si>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</si>
  <si>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</si>
  <si>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</si>
  <si>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</si>
  <si>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</si>
  <si>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</si>
  <si>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</si>
  <si>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</si>
  <si>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</si>
  <si>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</si>
  <si>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</si>
  <si>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</si>
  <si>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</si>
  <si>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</si>
  <si>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</si>
  <si>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</si>
  <si>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</si>
  <si>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</si>
  <si>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</si>
  <si>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</si>
  <si>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</si>
  <si>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</si>
  <si>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</si>
  <si>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</si>
  <si>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</si>
  <si>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</si>
  <si>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</si>
  <si>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</si>
  <si>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</si>
  <si>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</si>
  <si>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</si>
  <si>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</si>
  <si>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</si>
  <si>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</si>
  <si>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</si>
  <si>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</si>
  <si>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</si>
  <si>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</si>
  <si>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</si>
  <si>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</si>
  <si>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</si>
  <si>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</si>
  <si>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</si>
  <si>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</si>
  <si>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</si>
  <si>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</si>
  <si>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</si>
  <si>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</si>
  <si>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</si>
  <si>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</si>
  <si>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</si>
  <si>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</si>
  <si>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</si>
  <si>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</si>
  <si>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</si>
  <si>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</si>
  <si>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</si>
  <si>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</si>
  <si>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</si>
  <si>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</si>
  <si>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</si>
  <si>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</si>
  <si>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</si>
  <si>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</si>
  <si>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</si>
  <si>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</si>
  <si>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</si>
  <si>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</si>
  <si>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</si>
  <si>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</si>
  <si>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</si>
  <si>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</si>
  <si>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</si>
  <si>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</si>
  <si>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</si>
  <si>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</si>
  <si>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</si>
  <si>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</si>
  <si>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</si>
  <si>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</si>
  <si>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</si>
  <si>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</si>
  <si>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</si>
  <si>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</si>
  <si>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</si>
  <si>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</si>
  <si>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</si>
  <si>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</si>
  <si>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</si>
  <si>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</si>
  <si>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</si>
  <si>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</si>
  <si>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</si>
  <si>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</si>
  <si>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</si>
  <si>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</si>
  <si>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</si>
  <si>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</si>
  <si>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</si>
  <si>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</si>
  <si>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</si>
  <si>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</si>
  <si>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</si>
  <si>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</si>
  <si>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</si>
  <si>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</si>
  <si>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</si>
  <si>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</si>
  <si>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</si>
  <si>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</si>
  <si>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</si>
  <si>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</si>
  <si>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</si>
  <si>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</si>
  <si>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</si>
  <si>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</si>
  <si>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</si>
  <si>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</si>
  <si>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</si>
  <si>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</si>
  <si>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</si>
  <si>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</si>
  <si>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</si>
  <si>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</si>
  <si>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</si>
  <si>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</si>
  <si>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</si>
  <si>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</si>
  <si>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</si>
  <si>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</si>
  <si>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</si>
  <si>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</si>
  <si>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</si>
  <si>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</si>
  <si>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</si>
  <si>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</si>
  <si>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</si>
  <si>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</si>
  <si>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</si>
  <si>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</si>
  <si>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</si>
  <si>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</si>
  <si>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</si>
  <si>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</si>
  <si>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</si>
  <si>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</si>
  <si>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</si>
  <si>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</si>
  <si>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</si>
  <si>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</si>
  <si>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</si>
  <si>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</si>
  <si>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</si>
  <si>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</si>
  <si>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</si>
  <si>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</si>
  <si>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</si>
  <si>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</si>
  <si>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</si>
  <si>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</si>
  <si>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</si>
  <si>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</si>
  <si>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</si>
  <si>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</si>
  <si>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</si>
  <si>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</si>
  <si>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</si>
  <si>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</si>
  <si>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</si>
  <si>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</si>
  <si>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</si>
  <si>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</si>
  <si>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</si>
  <si>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</si>
  <si>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</si>
  <si>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</si>
  <si>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</si>
  <si>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</si>
  <si>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</si>
  <si>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</si>
  <si>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</si>
  <si>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</si>
  <si>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</si>
  <si>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</si>
  <si>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</si>
  <si>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</si>
  <si>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</si>
  <si>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</si>
  <si>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</si>
  <si>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</si>
  <si>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</si>
  <si>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</si>
  <si>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</si>
  <si>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</si>
  <si>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</si>
  <si>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</si>
  <si>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</si>
  <si>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</si>
  <si>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</si>
  <si>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</si>
  <si>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</si>
  <si>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</si>
  <si>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</si>
  <si>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</si>
  <si>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</si>
  <si>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</si>
  <si>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</si>
  <si>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</si>
  <si>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</si>
  <si>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</si>
  <si>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</si>
  <si>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</si>
  <si>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</si>
  <si>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</si>
  <si>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</si>
  <si>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</si>
  <si>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</si>
  <si>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</si>
  <si>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</si>
  <si>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</si>
  <si>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</si>
  <si>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</si>
  <si>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</si>
  <si>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</si>
  <si>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</si>
  <si>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</si>
  <si>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</si>
  <si>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</si>
  <si>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</si>
  <si>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</si>
  <si>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</si>
  <si>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</si>
  <si>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</si>
  <si>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</si>
  <si>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</si>
  <si>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</si>
  <si>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</si>
  <si>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</si>
  <si>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</si>
  <si>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</si>
  <si>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</si>
  <si>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</si>
  <si>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</si>
  <si>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</si>
  <si>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</si>
  <si>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</si>
  <si>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</si>
  <si>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</si>
  <si>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</si>
  <si>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</si>
  <si>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</si>
  <si>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</si>
  <si>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</si>
  <si>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</si>
  <si>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</si>
  <si>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</si>
  <si>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</si>
  <si>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</si>
  <si>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</si>
  <si>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</si>
  <si>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</si>
  <si>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</si>
  <si>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</si>
  <si>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</si>
  <si>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</si>
  <si>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</si>
  <si>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</si>
  <si>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</si>
  <si>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</si>
  <si>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</si>
  <si>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</si>
  <si>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</si>
  <si>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</si>
  <si>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</si>
  <si>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</si>
  <si>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</si>
  <si>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</si>
  <si>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</si>
  <si>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</si>
  <si>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</si>
  <si>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</si>
  <si>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</si>
  <si>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</si>
  <si>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</si>
  <si>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</si>
  <si>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</si>
  <si>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</si>
  <si>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</si>
  <si>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</si>
  <si>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</si>
  <si>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</si>
  <si>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</si>
  <si>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</si>
  <si>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</si>
  <si>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</si>
  <si>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</si>
  <si>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</si>
  <si>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</si>
  <si>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</si>
  <si>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</si>
  <si>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</si>
  <si>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</si>
  <si>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</si>
  <si>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</si>
  <si>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</si>
  <si>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</si>
  <si>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</si>
  <si>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</si>
  <si>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</si>
  <si>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</si>
  <si>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</si>
  <si>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</si>
  <si>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</si>
  <si>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</si>
  <si>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</si>
  <si>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</si>
  <si>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</si>
  <si>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</si>
  <si>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</si>
  <si>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</si>
  <si>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</si>
  <si>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</si>
  <si>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</si>
  <si>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</si>
  <si>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</si>
  <si>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</si>
  <si>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</si>
  <si>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</si>
  <si>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</si>
  <si>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</si>
  <si>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</si>
  <si>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</si>
  <si>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</si>
  <si>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</si>
  <si>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</si>
  <si>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</si>
  <si>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</si>
  <si>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</si>
  <si>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</si>
  <si>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</si>
  <si>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</si>
  <si>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</si>
  <si>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</si>
  <si>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</si>
  <si>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</si>
  <si>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</si>
  <si>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</si>
  <si>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</si>
  <si>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</si>
  <si>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</si>
  <si>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</si>
  <si>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</si>
  <si>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</si>
  <si>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</si>
  <si>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</si>
  <si>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</si>
  <si>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</si>
  <si>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</si>
  <si>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</si>
  <si>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</si>
  <si>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</si>
  <si>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</si>
  <si>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</si>
  <si>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</si>
  <si>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</si>
  <si>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</si>
  <si>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</si>
  <si>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</si>
  <si>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</si>
  <si>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</si>
  <si>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</si>
  <si>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</si>
  <si>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</si>
  <si>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</si>
  <si>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</si>
  <si>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</si>
  <si>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</si>
  <si>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</si>
  <si>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</si>
  <si>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</si>
  <si>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</si>
  <si>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</si>
  <si>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</si>
  <si>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</si>
  <si>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</si>
  <si>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</si>
  <si>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</si>
  <si>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</si>
  <si>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</si>
  <si>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</si>
  <si>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</si>
  <si>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</si>
  <si>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</si>
  <si>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</si>
  <si>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</si>
  <si>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</si>
  <si>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</si>
  <si>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</si>
  <si>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</si>
  <si>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</si>
  <si>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</si>
  <si>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</si>
  <si>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</si>
  <si>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</si>
  <si>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</si>
  <si>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</si>
  <si>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</si>
  <si>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</si>
  <si>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</si>
  <si>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</si>
  <si>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</si>
  <si>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</si>
  <si>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</si>
  <si>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</si>
  <si>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</si>
  <si>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</si>
  <si>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</si>
  <si>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</si>
  <si>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</si>
  <si>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</si>
  <si>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</si>
  <si>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</si>
  <si>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</si>
  <si>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</si>
  <si>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</si>
  <si>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</si>
  <si>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</si>
  <si>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</si>
  <si>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</si>
  <si>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</si>
  <si>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</si>
  <si>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</si>
  <si>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</si>
  <si>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</si>
  <si>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</si>
  <si>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</si>
  <si>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</si>
  <si>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</si>
  <si>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</si>
  <si>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</si>
  <si>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</si>
  <si>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</si>
  <si>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</si>
  <si>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</si>
  <si>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</si>
  <si>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</si>
  <si>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</si>
  <si>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</si>
  <si>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</si>
  <si>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</si>
  <si>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</si>
  <si>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</si>
  <si>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</si>
  <si>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</si>
  <si>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</si>
  <si>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</si>
  <si>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</si>
  <si>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</si>
  <si>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</si>
  <si>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</si>
  <si>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</si>
  <si>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</si>
  <si>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</si>
  <si>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</si>
  <si>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</si>
  <si>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</si>
  <si>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</si>
  <si>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</si>
  <si>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</si>
  <si>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</si>
  <si>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</si>
  <si>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</si>
  <si>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</si>
  <si>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</si>
  <si>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</si>
  <si>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</si>
  <si>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</si>
  <si>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</si>
  <si>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</si>
  <si>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</si>
  <si>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</si>
  <si>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</si>
  <si>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</si>
  <si>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</si>
  <si>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</si>
  <si>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</si>
  <si>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</si>
  <si>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</si>
  <si>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</si>
  <si>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</si>
  <si>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</si>
  <si>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</si>
  <si>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</si>
  <si>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</si>
  <si>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</si>
  <si>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</si>
  <si>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</si>
  <si>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</si>
  <si>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</si>
  <si>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</si>
  <si>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</si>
  <si>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</si>
  <si>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</si>
  <si>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</si>
  <si>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</si>
  <si>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</si>
  <si>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</si>
  <si>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</si>
  <si>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</si>
  <si>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</si>
  <si>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</si>
  <si>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</si>
  <si>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</si>
  <si>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</si>
  <si>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</si>
  <si>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</si>
  <si>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</si>
  <si>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</si>
  <si>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</si>
  <si>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</si>
  <si>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</si>
  <si>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</si>
  <si>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</si>
  <si>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</si>
  <si>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</si>
  <si>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</si>
  <si>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</si>
  <si>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</si>
  <si>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</si>
  <si>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</si>
  <si>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</si>
  <si>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</si>
  <si>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</si>
  <si>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</si>
  <si>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</si>
  <si>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</si>
  <si>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</si>
  <si>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</si>
  <si>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</si>
  <si>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</si>
  <si>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</si>
  <si>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</si>
  <si>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</si>
  <si>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</si>
  <si>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</si>
  <si>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</si>
  <si>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</si>
  <si>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</si>
  <si>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</si>
  <si>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</si>
  <si>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</si>
  <si>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</si>
  <si>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</si>
  <si>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</si>
  <si>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</si>
  <si>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</si>
  <si>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</si>
  <si>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</si>
  <si>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</si>
  <si>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</si>
  <si>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</si>
  <si>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</si>
  <si>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</si>
  <si>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</si>
  <si>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</si>
  <si>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</si>
  <si>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</si>
  <si>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</si>
  <si>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</si>
  <si>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</si>
  <si>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</si>
  <si>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</si>
  <si>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</si>
  <si>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</si>
  <si>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</si>
  <si>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</si>
  <si>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</si>
  <si>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</si>
  <si>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</si>
  <si>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</si>
  <si>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</si>
  <si>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</si>
  <si>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</si>
  <si>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</si>
  <si>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</si>
  <si>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</si>
  <si>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</si>
  <si>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</si>
  <si>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</si>
  <si>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</si>
  <si>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</si>
  <si>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</si>
  <si>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</si>
  <si>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</si>
  <si>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</si>
  <si>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</si>
  <si>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</si>
  <si>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</si>
  <si>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</si>
  <si>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</si>
  <si>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</si>
  <si>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</si>
  <si>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</si>
  <si>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</si>
  <si>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</si>
  <si>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</si>
  <si>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</si>
  <si>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</si>
  <si>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</si>
  <si>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</si>
  <si>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</si>
  <si>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</si>
  <si>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</si>
  <si>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</si>
  <si>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</si>
  <si>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</si>
  <si>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</si>
  <si>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</si>
  <si>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</si>
  <si>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</si>
  <si>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</si>
  <si>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</si>
  <si>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</si>
  <si>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</si>
  <si>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</si>
  <si>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</si>
  <si>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</si>
  <si>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</si>
  <si>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</si>
  <si>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</si>
  <si>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</si>
  <si>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</si>
  <si>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</si>
  <si>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</si>
  <si>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</si>
  <si>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</si>
  <si>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</si>
  <si>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</si>
  <si>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</si>
  <si>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</si>
  <si>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</si>
  <si>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</si>
  <si>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</si>
  <si>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</si>
  <si>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</si>
  <si>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</si>
  <si>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</si>
  <si>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</si>
  <si>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</si>
  <si>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</si>
  <si>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</si>
  <si>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</si>
  <si>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</si>
  <si>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</si>
  <si>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</si>
  <si>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</si>
  <si>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</si>
  <si>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</si>
  <si>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</si>
  <si>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</si>
  <si>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</si>
  <si>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</si>
  <si>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</si>
  <si>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</si>
  <si>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</si>
  <si>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</si>
  <si>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</si>
  <si>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</si>
  <si>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</si>
  <si>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</si>
  <si>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</si>
  <si>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</si>
  <si>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</si>
  <si>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</si>
  <si>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</si>
  <si>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</si>
  <si>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</si>
  <si>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</si>
  <si>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</si>
  <si>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</si>
  <si>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</si>
  <si>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</si>
  <si>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</si>
  <si>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</si>
  <si>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</si>
  <si>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</si>
  <si>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</si>
  <si>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</si>
  <si>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</si>
  <si>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</si>
  <si>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</si>
  <si>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</si>
  <si>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</si>
  <si>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</si>
  <si>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</si>
  <si>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</si>
  <si>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</si>
  <si>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</si>
  <si>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</si>
  <si>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</si>
  <si>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</si>
  <si>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</si>
  <si>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</si>
  <si>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</si>
  <si>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</si>
  <si>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</si>
  <si>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</si>
  <si>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</si>
  <si>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</si>
  <si>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</si>
  <si>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</si>
  <si>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</si>
  <si>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</si>
  <si>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</si>
  <si>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</si>
  <si>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</si>
  <si>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</si>
  <si>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</si>
  <si>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</si>
  <si>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</si>
  <si>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</si>
  <si>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</si>
  <si>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</si>
  <si>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</si>
  <si>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</si>
  <si>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</si>
  <si>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</si>
  <si>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</si>
  <si>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</si>
  <si>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</si>
  <si>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</si>
  <si>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</si>
  <si>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</si>
  <si>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</si>
  <si>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</si>
  <si>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</si>
  <si>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</si>
  <si>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</si>
  <si>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</si>
  <si>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</si>
  <si>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</si>
  <si>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</si>
  <si>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</si>
  <si>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</si>
  <si>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</si>
  <si>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</si>
  <si>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</si>
  <si>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</si>
  <si>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</si>
  <si>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</si>
  <si>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</si>
  <si>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</si>
  <si>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</si>
  <si>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</si>
  <si>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</si>
  <si>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</si>
  <si>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</si>
  <si>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</si>
  <si>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</si>
  <si>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</si>
  <si>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</si>
  <si>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</si>
  <si>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</si>
  <si>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</si>
  <si>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</si>
  <si>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</si>
  <si>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</si>
  <si>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</si>
  <si>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</si>
  <si>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</si>
  <si>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</si>
  <si>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</si>
  <si>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</si>
  <si>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</si>
  <si>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</si>
  <si>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</si>
  <si>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</si>
  <si>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</si>
  <si>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</si>
  <si>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</si>
  <si>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</si>
  <si>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</si>
  <si>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</si>
  <si>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</si>
  <si>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</si>
  <si>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</si>
  <si>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</si>
  <si>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</si>
  <si>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</si>
  <si>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</si>
  <si>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</si>
  <si>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</si>
  <si>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</si>
  <si>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</si>
  <si>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</si>
  <si>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</si>
  <si>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</si>
  <si>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</si>
  <si>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</si>
  <si>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</si>
  <si>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</si>
  <si>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</si>
  <si>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</si>
  <si>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</si>
  <si>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</si>
  <si>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</si>
  <si>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</si>
  <si>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</si>
  <si>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</si>
  <si>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</si>
  <si>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</si>
  <si>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</si>
  <si>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</si>
  <si>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</si>
  <si>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</si>
  <si>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</si>
  <si>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</si>
  <si>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</si>
  <si>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</si>
  <si>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</si>
  <si>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</si>
  <si>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</si>
  <si>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</si>
  <si>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</si>
  <si>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</si>
  <si>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</si>
  <si>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</si>
  <si>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</si>
  <si>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</si>
  <si>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</si>
  <si>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</si>
  <si>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</si>
  <si>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</si>
  <si>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</si>
  <si>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</si>
  <si>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</si>
  <si>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</si>
  <si>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</si>
  <si>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</si>
  <si>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</si>
  <si>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</si>
  <si>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</si>
  <si>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</si>
  <si>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</si>
  <si>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</si>
  <si>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</si>
  <si>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</si>
  <si>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</si>
  <si>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</si>
  <si>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</si>
  <si>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</si>
  <si>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</si>
  <si>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</si>
  <si>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</si>
  <si>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</si>
  <si>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</si>
  <si>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</si>
  <si>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</si>
  <si>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</si>
  <si>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</si>
  <si>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</si>
  <si>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</si>
  <si>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</si>
  <si>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</si>
  <si>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</si>
  <si>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</si>
  <si>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</si>
  <si>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</si>
  <si>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</si>
  <si>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</si>
  <si>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</si>
  <si>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</si>
  <si>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</si>
  <si>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</si>
  <si>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</si>
  <si>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</si>
  <si>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</si>
  <si>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</si>
  <si>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</si>
  <si>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</si>
  <si>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</si>
  <si>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</si>
  <si>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</si>
  <si>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</si>
  <si>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</si>
  <si>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</si>
  <si>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</si>
  <si>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</si>
  <si>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</si>
  <si>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</si>
  <si>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</si>
  <si>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</si>
  <si>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</si>
  <si>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</si>
  <si>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</si>
  <si>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</si>
  <si>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</si>
  <si>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</si>
  <si>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</si>
  <si>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</si>
  <si>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</si>
  <si>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</si>
  <si>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</si>
  <si>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</si>
  <si>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</si>
  <si>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</si>
  <si>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</si>
  <si>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</si>
  <si>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</si>
  <si>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</si>
  <si>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</si>
  <si>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</si>
  <si>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</si>
  <si>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</si>
  <si>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</si>
  <si>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</si>
  <si>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</si>
  <si>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</si>
  <si>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</si>
  <si>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</si>
  <si>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</si>
  <si>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</si>
  <si>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</si>
  <si>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</si>
  <si>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</si>
  <si>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</si>
  <si>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</si>
  <si>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</si>
  <si>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</si>
  <si>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</si>
  <si>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</si>
  <si>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</si>
  <si>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</si>
  <si>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</si>
  <si>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</si>
  <si>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</si>
  <si>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</si>
  <si>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</si>
  <si>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</si>
  <si>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</si>
  <si>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</si>
  <si>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</si>
  <si>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</si>
  <si>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</si>
  <si>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</si>
  <si>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</si>
  <si>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</si>
  <si>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</si>
  <si>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</si>
  <si>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</si>
  <si>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</si>
  <si>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</si>
  <si>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</si>
  <si>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</si>
  <si>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</si>
  <si>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</si>
  <si>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</si>
  <si>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</si>
  <si>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</si>
  <si>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</si>
  <si>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</si>
  <si>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</si>
  <si>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</si>
  <si>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</si>
  <si>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</si>
  <si>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</si>
  <si>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</si>
  <si>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</si>
  <si>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</si>
  <si>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</si>
  <si>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</si>
  <si>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</si>
  <si>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</si>
  <si>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</si>
  <si>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</si>
  <si>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</si>
  <si>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</si>
  <si>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</si>
  <si>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</si>
  <si>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</si>
  <si>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</si>
  <si>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</si>
  <si>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</si>
  <si>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</si>
  <si>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</si>
  <si>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</si>
  <si>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</si>
  <si>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</si>
  <si>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</si>
  <si>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</si>
  <si>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</si>
  <si>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</si>
  <si>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</si>
  <si>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</si>
  <si>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</si>
  <si>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</si>
  <si>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</si>
  <si>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</si>
  <si>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</si>
  <si>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</si>
  <si>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</si>
  <si>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</si>
  <si>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</si>
  <si>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</si>
  <si>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</si>
  <si>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</si>
  <si>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</si>
  <si>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</si>
  <si>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</si>
  <si>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</si>
  <si>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</si>
  <si>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</si>
  <si>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</si>
  <si>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</si>
  <si>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</si>
  <si>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</si>
  <si>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</si>
  <si>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</si>
  <si>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</si>
  <si>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</si>
  <si>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</si>
  <si>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</si>
  <si>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</si>
  <si>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</si>
  <si>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</si>
  <si>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</si>
  <si>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</si>
  <si>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</si>
  <si>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</si>
  <si>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</si>
  <si>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</si>
  <si>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</si>
  <si>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</si>
  <si>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</si>
  <si>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</si>
  <si>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</si>
  <si>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</si>
  <si>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</si>
  <si>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</si>
  <si>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</si>
  <si>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</si>
  <si>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</si>
  <si>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</si>
  <si>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</si>
  <si>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</si>
  <si>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</si>
  <si>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</si>
  <si>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</si>
  <si>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</si>
  <si>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</si>
  <si>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</si>
  <si>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</si>
  <si>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</si>
  <si>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</si>
  <si>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</si>
  <si>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</si>
  <si>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</si>
  <si>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</si>
  <si>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</si>
  <si>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</si>
  <si>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</si>
  <si>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</si>
  <si>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</si>
  <si>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</si>
  <si>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</si>
  <si>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</si>
  <si>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</si>
  <si>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</si>
  <si>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</si>
  <si>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</si>
  <si>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</si>
  <si>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</si>
  <si>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</si>
  <si>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</si>
  <si>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</si>
  <si>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</si>
  <si>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</si>
  <si>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</si>
  <si>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</si>
  <si>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</si>
  <si>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</si>
  <si>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</si>
  <si>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</si>
  <si>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</si>
  <si>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</si>
  <si>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</si>
  <si>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</si>
  <si>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</si>
  <si>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</si>
  <si>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</si>
  <si>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</si>
  <si>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</si>
  <si>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</si>
  <si>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</si>
  <si>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</si>
  <si>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</si>
  <si>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</si>
  <si>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</si>
  <si>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</si>
  <si>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</si>
  <si>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</si>
  <si>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</si>
  <si>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</si>
  <si>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</si>
  <si>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</si>
  <si>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</si>
  <si>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</si>
  <si>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</si>
  <si>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</si>
  <si>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</si>
  <si>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</si>
  <si>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</si>
  <si>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</si>
  <si>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</si>
  <si>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</si>
  <si>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</si>
  <si>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</si>
  <si>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</si>
  <si>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</si>
  <si>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</si>
  <si>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</si>
  <si>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</si>
  <si>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</si>
  <si>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</si>
  <si>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</si>
  <si>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</si>
  <si>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</si>
  <si>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</si>
  <si>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</si>
  <si>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</si>
  <si>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</si>
  <si>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</si>
  <si>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</si>
  <si>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</si>
  <si>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</si>
  <si>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</si>
  <si>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</si>
  <si>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</si>
  <si>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</si>
  <si>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</si>
  <si>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</si>
  <si>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</si>
  <si>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</si>
  <si>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</si>
  <si>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</si>
  <si>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</si>
  <si>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</si>
  <si>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</si>
  <si>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</si>
  <si>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</si>
  <si>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</si>
  <si>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</si>
  <si>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</si>
  <si>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</si>
  <si>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</si>
  <si>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</si>
  <si>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</si>
  <si>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</si>
  <si>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</si>
  <si>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</si>
  <si>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</si>
  <si>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</si>
  <si>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</si>
  <si>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</si>
  <si>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</si>
  <si>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</si>
  <si>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</si>
  <si>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</si>
  <si>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</si>
  <si>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</si>
  <si>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</si>
  <si>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</si>
  <si>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</si>
  <si>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</si>
  <si>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</si>
  <si>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</si>
  <si>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</si>
  <si>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</si>
  <si>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</si>
  <si>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</si>
  <si>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</si>
  <si>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</si>
  <si>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</si>
  <si>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</si>
  <si>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</si>
  <si>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</si>
  <si>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</si>
  <si>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</si>
  <si>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</si>
  <si>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</si>
  <si>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</si>
  <si>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</si>
  <si>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</si>
  <si>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</si>
  <si>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</si>
  <si>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</si>
  <si>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</si>
  <si>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</si>
  <si>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</si>
  <si>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</si>
  <si>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</si>
  <si>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</si>
  <si>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</si>
  <si>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</si>
  <si>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</si>
  <si>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</si>
  <si>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</si>
  <si>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</si>
  <si>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</si>
  <si>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</si>
  <si>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</si>
  <si>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</si>
  <si>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</si>
  <si>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</si>
  <si>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</si>
  <si>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</si>
  <si>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</si>
  <si>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</si>
  <si>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</si>
  <si>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</si>
  <si>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</si>
  <si>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</si>
  <si>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</si>
  <si>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</si>
  <si>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</si>
  <si>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</si>
  <si>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</si>
  <si>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</si>
  <si>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</si>
  <si>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</si>
  <si>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</si>
  <si>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</si>
  <si>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</si>
  <si>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</si>
  <si>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</si>
  <si>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</si>
  <si>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</si>
  <si>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</si>
  <si>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</si>
  <si>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</si>
  <si>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</si>
  <si>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</si>
  <si>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</si>
  <si>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</si>
  <si>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</si>
  <si>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</si>
  <si>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</si>
  <si>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</si>
  <si>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</si>
  <si>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</si>
  <si>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</si>
  <si>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</si>
  <si>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</si>
  <si>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</si>
  <si>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</si>
  <si>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</si>
  <si>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</si>
  <si>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</si>
  <si>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</si>
  <si>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</si>
  <si>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</si>
  <si>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</si>
  <si>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</si>
  <si>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</si>
  <si>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</si>
  <si>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</si>
  <si>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</si>
  <si>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</si>
  <si>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</si>
  <si>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</si>
  <si>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</si>
  <si>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</si>
  <si>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</si>
  <si>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</si>
  <si>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</si>
  <si>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</si>
  <si>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</si>
  <si>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</si>
  <si>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</si>
  <si>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</si>
  <si>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</si>
  <si>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</si>
  <si>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</si>
  <si>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</si>
  <si>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</si>
  <si>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</si>
  <si>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</si>
  <si>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</si>
  <si>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</si>
  <si>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</si>
  <si>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</si>
  <si>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</si>
  <si>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</si>
  <si>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</si>
  <si>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</si>
  <si>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</si>
  <si>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</si>
  <si>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</si>
  <si>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</si>
  <si>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</si>
  <si>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</si>
  <si>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</si>
  <si>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</si>
  <si>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</si>
  <si>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</si>
  <si>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</si>
  <si>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</si>
  <si>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</si>
  <si>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</si>
  <si>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</si>
  <si>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</si>
  <si>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</si>
  <si>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</si>
  <si>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</si>
  <si>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</si>
  <si>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</si>
  <si>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</si>
  <si>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</si>
  <si>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</si>
  <si>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</si>
  <si>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</si>
  <si>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</si>
  <si>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</si>
  <si>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</si>
  <si>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</si>
  <si>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</si>
  <si>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</si>
  <si>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</si>
  <si>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</si>
  <si>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</si>
  <si>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</si>
  <si>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</si>
  <si>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</si>
  <si>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</si>
  <si>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</si>
  <si>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</si>
  <si>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</si>
  <si>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</si>
  <si>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</si>
  <si>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</si>
  <si>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</si>
  <si>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</si>
  <si>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</si>
  <si>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</si>
  <si>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</si>
  <si>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</si>
  <si>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</si>
  <si>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</si>
  <si>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</si>
  <si>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</si>
  <si>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</si>
  <si>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</si>
  <si>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</si>
  <si>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</si>
  <si>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</si>
  <si>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</si>
  <si>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</si>
  <si>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</si>
  <si>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</si>
  <si>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</si>
  <si>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</si>
  <si>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</si>
  <si>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</si>
  <si>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</si>
  <si>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</si>
  <si>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</si>
  <si>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</si>
  <si>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</si>
  <si>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</si>
  <si>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</si>
  <si>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</si>
  <si>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</si>
  <si>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</si>
  <si>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</si>
  <si>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</si>
  <si>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</si>
  <si>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</si>
  <si>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</si>
  <si>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</si>
  <si>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</si>
  <si>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</si>
  <si>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</si>
  <si>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</si>
  <si>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</si>
  <si>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</si>
  <si>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</si>
  <si>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</si>
  <si>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</si>
  <si>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</si>
  <si>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</si>
  <si>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</si>
  <si>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</si>
  <si>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</si>
  <si>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</si>
  <si>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</si>
  <si>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</si>
  <si>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</si>
  <si>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</si>
  <si>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</si>
  <si>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</si>
  <si>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</si>
  <si>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</si>
  <si>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</si>
  <si>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</si>
  <si>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</si>
  <si>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</si>
  <si>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</si>
  <si>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</si>
  <si>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</si>
  <si>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</si>
  <si>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</si>
  <si>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</si>
  <si>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</si>
  <si>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</si>
  <si>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</si>
  <si>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</si>
  <si>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</si>
  <si>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</si>
  <si>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</si>
  <si>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</si>
  <si>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</si>
  <si>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</si>
  <si>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</si>
  <si>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</si>
  <si>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</si>
  <si>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</si>
  <si>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</si>
  <si>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</si>
  <si>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</si>
  <si>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</si>
  <si>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</si>
  <si>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</si>
  <si>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</si>
  <si>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</si>
  <si>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</si>
  <si>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</si>
  <si>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</si>
  <si>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</si>
  <si>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</si>
  <si>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</si>
  <si>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</si>
  <si>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</si>
  <si>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</si>
  <si>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</si>
  <si>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</si>
  <si>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</si>
  <si>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</si>
  <si>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</si>
  <si>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</si>
  <si>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</si>
  <si>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</si>
  <si>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</si>
  <si>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</si>
  <si>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</si>
  <si>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</si>
  <si>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</si>
  <si>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</si>
  <si>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</si>
  <si>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</si>
  <si>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</si>
  <si>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</si>
  <si>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</si>
  <si>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</si>
  <si>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</si>
  <si>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</si>
  <si>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</si>
  <si>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</si>
  <si>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</si>
  <si>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</si>
  <si>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</si>
  <si>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</si>
  <si>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</si>
  <si>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</si>
  <si>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</si>
  <si>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</si>
  <si>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</si>
  <si>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</si>
  <si>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</si>
  <si>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</si>
  <si>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</si>
  <si>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</si>
  <si>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</si>
  <si>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</si>
  <si>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</si>
  <si>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</si>
  <si>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</si>
  <si>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</si>
  <si>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</si>
  <si>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</si>
  <si>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</si>
  <si>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</si>
  <si>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</si>
  <si>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</si>
  <si>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</si>
  <si>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</si>
  <si>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</si>
  <si>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</si>
  <si>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</si>
  <si>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</si>
  <si>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</si>
  <si>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</si>
  <si>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</si>
  <si>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</si>
  <si>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</si>
  <si>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</si>
  <si>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</si>
  <si>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</si>
  <si>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</si>
  <si>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</si>
  <si>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</si>
  <si>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</si>
  <si>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</si>
  <si>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</si>
  <si>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</si>
  <si>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</si>
  <si>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</si>
  <si>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</si>
  <si>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</si>
  <si>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</si>
  <si>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</si>
  <si>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</si>
  <si>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</si>
  <si>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</si>
  <si>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</si>
  <si>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</si>
  <si>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</si>
  <si>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</si>
  <si>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</si>
  <si>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</si>
  <si>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</si>
  <si>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</si>
  <si>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</si>
  <si>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</si>
  <si>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</si>
  <si>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</si>
  <si>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</si>
  <si>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</si>
  <si>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</si>
  <si>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</si>
  <si>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</si>
  <si>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</si>
  <si>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</si>
  <si>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</si>
  <si>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</si>
  <si>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</si>
  <si>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</si>
  <si>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</si>
  <si>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</si>
  <si>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</si>
  <si>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</si>
  <si>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</si>
  <si>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</si>
  <si>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</si>
  <si>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</si>
  <si>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</si>
  <si>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</si>
  <si>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</si>
  <si>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</si>
  <si>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</si>
  <si>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</si>
  <si>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</si>
  <si>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</si>
  <si>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</si>
  <si>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</si>
  <si>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</si>
  <si>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</si>
  <si>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</si>
  <si>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</si>
  <si>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</si>
  <si>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</si>
  <si>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</si>
  <si>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</si>
  <si>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</si>
  <si>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</si>
  <si>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</si>
  <si>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</si>
  <si>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</si>
  <si>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</si>
  <si>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</si>
  <si>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</si>
  <si>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</si>
  <si>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</si>
  <si>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</si>
  <si>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</si>
  <si>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</si>
  <si>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</si>
  <si>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</si>
  <si>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</si>
  <si>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</si>
  <si>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</si>
  <si>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</si>
  <si>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</si>
  <si>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</si>
  <si>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</si>
  <si>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</si>
  <si>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</si>
  <si>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</si>
  <si>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</si>
  <si>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</si>
  <si>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</si>
  <si>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</si>
  <si>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</si>
  <si>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</si>
  <si>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</si>
  <si>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</si>
  <si>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</si>
  <si>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</si>
  <si>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</si>
  <si>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</si>
  <si>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</si>
  <si>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</si>
  <si>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</si>
  <si>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</si>
  <si>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</si>
  <si>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</si>
  <si>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</si>
  <si>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</si>
  <si>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</si>
  <si>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</si>
  <si>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</si>
  <si>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</si>
  <si>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</si>
  <si>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</si>
  <si>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</si>
  <si>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</si>
  <si>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</si>
  <si>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</si>
  <si>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</si>
  <si>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</si>
  <si>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</si>
  <si>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</si>
  <si>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</si>
  <si>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</si>
  <si>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</si>
  <si>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</si>
  <si>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</si>
  <si>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</si>
  <si>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</si>
  <si>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</si>
  <si>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</si>
  <si>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</si>
  <si>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</si>
  <si>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</si>
  <si>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</si>
  <si>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</si>
  <si>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</si>
  <si>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</si>
  <si>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</si>
  <si>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</si>
  <si>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</si>
  <si>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</si>
  <si>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</si>
  <si>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</si>
  <si>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</si>
  <si>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</si>
  <si>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</si>
  <si>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</si>
  <si>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</si>
  <si>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</si>
  <si>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</si>
  <si>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</si>
  <si>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</si>
  <si>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</si>
  <si>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</si>
  <si>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</si>
  <si>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</si>
  <si>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</si>
  <si>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</si>
  <si>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</si>
  <si>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</si>
  <si>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</si>
  <si>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</si>
  <si>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</si>
  <si>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</si>
  <si>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</si>
  <si>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</si>
  <si>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</si>
  <si>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</si>
  <si>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</si>
  <si>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</si>
  <si>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</si>
  <si>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</si>
  <si>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</si>
  <si>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</si>
  <si>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</si>
  <si>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</si>
  <si>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</si>
  <si>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</si>
  <si>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</si>
  <si>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</si>
  <si>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</si>
  <si>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</si>
  <si>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</si>
  <si>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</si>
  <si>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</si>
  <si>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</si>
  <si>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</si>
  <si>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</si>
  <si>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</si>
  <si>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</si>
  <si>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</si>
  <si>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</si>
  <si>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</si>
  <si>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</si>
  <si>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</si>
  <si>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</si>
  <si>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</si>
  <si>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</si>
  <si>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</si>
  <si>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</si>
  <si>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</si>
  <si>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</si>
  <si>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</si>
  <si>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</si>
  <si>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</si>
  <si>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</si>
  <si>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</si>
  <si>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</si>
  <si>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</si>
  <si>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</si>
  <si>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</si>
  <si>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</si>
  <si>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</si>
  <si>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</si>
  <si>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</si>
  <si>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</si>
  <si>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</si>
  <si>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</si>
  <si>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</si>
  <si>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</si>
  <si>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</si>
  <si>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</si>
  <si>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</si>
  <si>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</si>
  <si>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</si>
  <si>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</si>
  <si>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</si>
  <si>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</si>
  <si>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</si>
  <si>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</si>
  <si>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</si>
  <si>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</si>
  <si>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</si>
  <si>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</si>
  <si>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</si>
  <si>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</si>
  <si>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</si>
  <si>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</si>
  <si>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</si>
  <si>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</si>
  <si>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</si>
  <si>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</si>
  <si>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</si>
  <si>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</si>
  <si>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</si>
  <si>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</si>
  <si>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</si>
  <si>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</si>
  <si>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</si>
  <si>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</si>
  <si>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</si>
  <si>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</si>
  <si>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</si>
  <si>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</si>
  <si>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</si>
  <si>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</si>
  <si>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</si>
  <si>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</si>
  <si>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</si>
  <si>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</si>
  <si>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</si>
  <si>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</si>
  <si>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</si>
  <si>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</si>
  <si>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</si>
  <si>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</si>
  <si>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</si>
  <si>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</si>
  <si>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</si>
  <si>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</si>
  <si>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</si>
  <si>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</si>
  <si>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</si>
  <si>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</si>
  <si>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</si>
  <si>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</si>
  <si>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</si>
  <si>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</si>
  <si>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</si>
  <si>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</si>
  <si>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</si>
  <si>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</si>
  <si>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</si>
  <si>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</si>
  <si>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</si>
  <si>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</si>
  <si>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</si>
  <si>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</si>
  <si>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</si>
  <si>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</si>
  <si>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</si>
  <si>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</si>
  <si>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</si>
  <si>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</si>
  <si>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</si>
  <si>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</si>
  <si>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</si>
  <si>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</si>
  <si>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</si>
  <si>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</si>
  <si>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</si>
  <si>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</si>
  <si>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</si>
  <si>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</si>
  <si>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</si>
  <si>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</si>
  <si>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</si>
  <si>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</si>
  <si>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</si>
  <si>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</si>
  <si>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</si>
  <si>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</si>
  <si>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</si>
  <si>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</si>
  <si>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</si>
  <si>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</si>
  <si>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</si>
  <si>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</si>
  <si>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</si>
  <si>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</si>
  <si>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</si>
  <si>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</si>
  <si>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</si>
  <si>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</si>
  <si>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</si>
  <si>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</si>
  <si>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</si>
  <si>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</si>
  <si>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</si>
  <si>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</si>
  <si>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</si>
  <si>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</si>
  <si>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</si>
  <si>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</si>
  <si>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</si>
  <si>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</si>
  <si>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</si>
  <si>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</si>
  <si>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</si>
  <si>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</si>
  <si>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</si>
  <si>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</si>
  <si>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</si>
  <si>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</si>
  <si>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</si>
  <si>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</si>
  <si>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</si>
  <si>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</si>
  <si>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</si>
  <si>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</si>
  <si>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</si>
  <si>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</si>
  <si>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</si>
  <si>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</si>
  <si>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</si>
  <si>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</si>
  <si>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</si>
  <si>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</si>
  <si>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</si>
  <si>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</si>
  <si>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</si>
  <si>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</si>
  <si>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</si>
  <si>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</si>
  <si>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</si>
  <si>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</si>
  <si>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</si>
  <si>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</si>
  <si>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</si>
  <si>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</si>
  <si>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</si>
  <si>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</si>
  <si>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</si>
  <si>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</si>
  <si>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</si>
  <si>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</si>
  <si>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</si>
  <si>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</si>
  <si>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</si>
  <si>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</si>
  <si>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</si>
  <si>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</si>
  <si>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</si>
  <si>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</si>
  <si>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</si>
  <si>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</si>
  <si>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</si>
  <si>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</si>
  <si>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</si>
  <si>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</si>
  <si>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</si>
  <si>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</si>
  <si>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</si>
  <si>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</si>
  <si>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</si>
  <si>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</si>
  <si>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</si>
  <si>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</si>
  <si>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</si>
  <si>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</si>
  <si>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</si>
  <si>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</si>
  <si>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</si>
  <si>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</si>
  <si>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</si>
  <si>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</si>
  <si>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</si>
  <si>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</si>
  <si>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</si>
  <si>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</si>
  <si>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</si>
  <si>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</si>
  <si>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</si>
  <si>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</si>
  <si>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</si>
  <si>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</si>
  <si>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</si>
  <si>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</si>
  <si>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</si>
  <si>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</si>
  <si>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</si>
  <si>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</si>
  <si>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</si>
  <si>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</si>
  <si>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</si>
  <si>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</si>
  <si>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</si>
  <si>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</si>
  <si>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</si>
  <si>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</si>
  <si>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</si>
  <si>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</si>
  <si>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</si>
  <si>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</si>
  <si>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</si>
  <si>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</si>
  <si>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</si>
  <si>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</si>
  <si>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</si>
  <si>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</si>
  <si>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</si>
  <si>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</si>
  <si>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</si>
  <si>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</si>
  <si>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</si>
  <si>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</si>
  <si>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</si>
  <si>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</si>
  <si>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</si>
  <si>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</si>
  <si>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</si>
  <si>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</si>
  <si>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</si>
  <si>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</si>
  <si>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</si>
  <si>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</si>
  <si>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</si>
  <si>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</si>
  <si>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</si>
  <si>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</si>
  <si>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</si>
  <si>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</si>
  <si>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</si>
  <si>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</si>
  <si>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</si>
  <si>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</si>
  <si>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</si>
  <si>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</si>
  <si>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</si>
  <si>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</si>
  <si>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</si>
  <si>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</si>
  <si>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</si>
  <si>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</si>
  <si>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</si>
  <si>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</si>
  <si>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</si>
  <si>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</si>
  <si>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</si>
  <si>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</si>
  <si>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</si>
  <si>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</si>
  <si>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</si>
  <si>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</si>
  <si>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</si>
  <si>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</si>
  <si>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</si>
  <si>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</si>
  <si>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</si>
  <si>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</si>
  <si>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</si>
  <si>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</si>
  <si>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</si>
  <si>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</si>
  <si>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</si>
  <si>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</si>
  <si>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</si>
  <si>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</si>
  <si>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</si>
  <si>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</si>
  <si>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</si>
  <si>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</si>
  <si>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</si>
  <si>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</si>
  <si>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</si>
  <si>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</si>
  <si>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</si>
  <si>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</si>
  <si>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</si>
  <si>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</si>
  <si>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</si>
  <si>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</si>
  <si>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</si>
  <si>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</si>
  <si>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</si>
  <si>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</si>
  <si>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</si>
  <si>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</si>
  <si>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</si>
  <si>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</si>
  <si>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</si>
  <si>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</si>
  <si>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</si>
  <si>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</si>
  <si>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</si>
  <si>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</si>
  <si>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</si>
  <si>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</si>
  <si>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</si>
  <si>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</si>
  <si>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</si>
  <si>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</si>
  <si>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</si>
  <si>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</si>
  <si>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</si>
  <si>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</si>
  <si>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</si>
  <si>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</si>
  <si>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</si>
  <si>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</si>
  <si>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</si>
  <si>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</si>
  <si>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</si>
  <si>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</si>
  <si>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</si>
  <si>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</si>
  <si>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</si>
  <si>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</si>
  <si>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</si>
  <si>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</si>
  <si>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</si>
  <si>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</si>
  <si>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</si>
  <si>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</si>
  <si>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</si>
  <si>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</si>
  <si>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</si>
  <si>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</si>
  <si>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</si>
  <si>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</si>
  <si>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</si>
  <si>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</si>
  <si>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</si>
  <si>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</si>
  <si>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</si>
  <si>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</si>
  <si>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</si>
  <si>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</si>
  <si>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</si>
  <si>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</si>
  <si>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</si>
  <si>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</si>
  <si>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</si>
  <si>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</si>
  <si>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</si>
  <si>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</si>
  <si>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</si>
  <si>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</si>
  <si>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</si>
  <si>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</si>
  <si>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</si>
  <si>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</si>
  <si>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</si>
  <si>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</si>
  <si>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</si>
  <si>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</si>
  <si>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</si>
  <si>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</si>
  <si>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</si>
  <si>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</si>
  <si>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</si>
  <si>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</si>
  <si>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</si>
  <si>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</si>
  <si>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</si>
  <si>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</si>
  <si>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</si>
  <si>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</si>
  <si>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</si>
  <si>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</si>
  <si>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</si>
  <si>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</si>
  <si>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</si>
  <si>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</si>
  <si>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</si>
  <si>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</si>
  <si>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</si>
  <si>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</si>
  <si>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</si>
  <si>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</si>
  <si>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</si>
  <si>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</si>
  <si>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</si>
  <si>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</si>
  <si>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</si>
  <si>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</si>
  <si>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</si>
  <si>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</si>
  <si>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</si>
  <si>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</si>
  <si>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</si>
  <si>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</si>
  <si>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</si>
  <si>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</si>
  <si>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</si>
  <si>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</si>
  <si>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</si>
  <si>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</si>
  <si>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</si>
  <si>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</si>
  <si>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</si>
  <si>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</si>
  <si>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</si>
  <si>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</si>
  <si>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</si>
  <si>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</si>
  <si>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</si>
  <si>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</si>
  <si>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</si>
  <si>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</si>
  <si>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</si>
  <si>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</si>
  <si>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</si>
  <si>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</si>
  <si>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</si>
  <si>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</si>
  <si>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</si>
  <si>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</si>
  <si>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</si>
  <si>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</si>
  <si>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</si>
  <si>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</si>
  <si>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</si>
  <si>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</si>
  <si>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</si>
  <si>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</si>
  <si>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</si>
  <si>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</si>
  <si>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</si>
  <si>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</si>
  <si>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</si>
  <si>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</si>
  <si>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</si>
  <si>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</si>
  <si>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</si>
  <si>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</si>
  <si>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</si>
  <si>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</si>
  <si>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</si>
  <si>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</si>
  <si>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</si>
  <si>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</si>
  <si>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</si>
  <si>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</si>
  <si>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</si>
  <si>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</si>
  <si>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</si>
  <si>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</si>
  <si>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</si>
  <si>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</si>
  <si>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</si>
  <si>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</si>
  <si>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</si>
  <si>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</si>
  <si>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</si>
  <si>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</si>
  <si>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</si>
  <si>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</si>
  <si>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</si>
  <si>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</si>
  <si>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</si>
  <si>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</si>
  <si>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</si>
  <si>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</si>
  <si>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</si>
  <si>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</si>
  <si>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</si>
  <si>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</si>
  <si>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</si>
  <si>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</si>
  <si>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</si>
  <si>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</si>
  <si>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</si>
  <si>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</si>
  <si>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</si>
  <si>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</si>
  <si>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</si>
  <si>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</si>
  <si>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</si>
  <si>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</si>
  <si>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</si>
  <si>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</si>
  <si>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</si>
  <si>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</si>
  <si>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</si>
  <si>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</si>
  <si>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</si>
  <si>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</si>
  <si>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</si>
  <si>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</si>
  <si>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</si>
  <si>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</si>
  <si>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</si>
  <si>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</si>
  <si>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</si>
  <si>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</si>
  <si>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</si>
  <si>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</si>
  <si>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</si>
  <si>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</si>
  <si>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</si>
  <si>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</si>
  <si>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</si>
  <si>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</si>
  <si>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</si>
  <si>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</si>
  <si>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</si>
  <si>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</si>
  <si>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</si>
  <si>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</si>
  <si>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</si>
  <si>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</si>
  <si>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</si>
  <si>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</si>
  <si>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</si>
  <si>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</si>
  <si>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</si>
  <si>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</si>
  <si>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</si>
  <si>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</si>
  <si>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</si>
  <si>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</si>
  <si>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</si>
  <si>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</si>
  <si>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</si>
  <si>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</si>
  <si>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</si>
  <si>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</si>
  <si>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</si>
  <si>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</si>
  <si>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</si>
  <si>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</si>
  <si>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</si>
  <si>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</si>
  <si>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</si>
  <si>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</si>
  <si>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</si>
  <si>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</si>
  <si>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</si>
  <si>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</si>
  <si>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</si>
  <si>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</si>
  <si>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</si>
  <si>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</si>
  <si>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</si>
  <si>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</si>
  <si>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</si>
  <si>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</si>
  <si>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</si>
  <si>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</si>
  <si>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</si>
  <si>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</si>
  <si>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</si>
  <si>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</si>
  <si>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</si>
  <si>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</si>
  <si>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</si>
  <si>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</si>
  <si>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</si>
  <si>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</si>
  <si>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</si>
  <si>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</si>
  <si>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</si>
  <si>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</si>
  <si>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</si>
  <si>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</si>
  <si>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</si>
  <si>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</si>
  <si>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</si>
  <si>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</si>
  <si>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</si>
  <si>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</si>
  <si>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</si>
  <si>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</si>
  <si>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</si>
  <si>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</si>
  <si>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</si>
  <si>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</si>
  <si>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</si>
  <si>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</si>
  <si>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</si>
  <si>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</si>
  <si>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</si>
  <si>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</si>
  <si>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</si>
  <si>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</si>
  <si>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</si>
  <si>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</si>
  <si>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</si>
  <si>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</si>
  <si>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</si>
  <si>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</si>
  <si>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</si>
  <si>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</si>
  <si>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</si>
  <si>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</si>
  <si>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</si>
  <si>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</si>
  <si>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</si>
  <si>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</si>
  <si>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</si>
  <si>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</si>
  <si>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</si>
  <si>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</si>
  <si>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</si>
  <si>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</si>
  <si>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</si>
  <si>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</si>
  <si>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</si>
  <si>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</si>
  <si>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</si>
  <si>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</si>
  <si>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</si>
  <si>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</si>
  <si>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</si>
  <si>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</si>
  <si>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</si>
  <si>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</si>
  <si>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</si>
  <si>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</si>
  <si>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</si>
  <si>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</si>
  <si>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</si>
  <si>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</si>
  <si>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</si>
  <si>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</si>
  <si>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</si>
  <si>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</si>
  <si>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</si>
  <si>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</si>
  <si>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</si>
  <si>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</si>
  <si>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</si>
  <si>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</si>
  <si>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</si>
  <si>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</si>
  <si>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</si>
  <si>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</si>
  <si>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</si>
  <si>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</si>
  <si>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</si>
  <si>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</si>
  <si>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</si>
  <si>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</si>
  <si>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</si>
  <si>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</si>
  <si>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</si>
  <si>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</si>
  <si>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</si>
  <si>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</si>
  <si>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</si>
  <si>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</si>
  <si>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</si>
  <si>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</si>
  <si>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</si>
  <si>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</si>
  <si>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</si>
  <si>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</si>
  <si>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</si>
  <si>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</si>
  <si>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</si>
  <si>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</si>
  <si>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</si>
  <si>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</si>
  <si>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</si>
  <si>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</si>
  <si>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</si>
  <si>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</si>
  <si>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</si>
  <si>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</si>
  <si>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</si>
  <si>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</si>
  <si>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</si>
  <si>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</si>
  <si>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</si>
  <si>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</si>
  <si>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</si>
  <si>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</si>
  <si>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</si>
  <si>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</si>
  <si>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</si>
  <si>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</si>
  <si>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</si>
  <si>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</si>
  <si>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</si>
  <si>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</si>
  <si>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</si>
  <si>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</si>
  <si>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</si>
  <si>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</si>
  <si>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</si>
  <si>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</si>
  <si>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</si>
  <si>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</si>
  <si>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</si>
  <si>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</si>
  <si>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</si>
  <si>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</si>
  <si>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</si>
  <si>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</si>
  <si>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</si>
  <si>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</si>
  <si>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</si>
  <si>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</si>
  <si>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</si>
  <si>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</si>
  <si>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</si>
  <si>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</si>
  <si>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</si>
  <si>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</si>
  <si>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</si>
  <si>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</si>
  <si>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</si>
  <si>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</si>
  <si>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</si>
  <si>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</si>
  <si>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</si>
  <si>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</si>
  <si>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</si>
  <si>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</si>
  <si>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</si>
  <si>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</si>
  <si>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</si>
  <si>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</si>
  <si>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</si>
  <si>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</si>
  <si>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</si>
  <si>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</si>
  <si>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</si>
  <si>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</si>
  <si>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</si>
  <si>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</si>
  <si>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</si>
  <si>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</si>
  <si>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</si>
  <si>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</si>
  <si>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</si>
  <si>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</si>
  <si>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</si>
  <si>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</si>
  <si>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</si>
  <si>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</si>
  <si>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</si>
  <si>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</si>
  <si>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</si>
  <si>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</si>
  <si>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</si>
  <si>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</si>
  <si>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</si>
  <si>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</si>
  <si>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</si>
  <si>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</si>
  <si>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</si>
  <si>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</si>
  <si>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</si>
  <si>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</si>
  <si>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</si>
  <si>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</si>
  <si>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</si>
  <si>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</si>
  <si>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</si>
  <si>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</si>
  <si>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</si>
  <si>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</si>
  <si>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</si>
  <si>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</si>
  <si>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</si>
  <si>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</si>
  <si>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</si>
  <si>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</si>
  <si>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</si>
  <si>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</si>
  <si>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</si>
  <si>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</si>
  <si>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</si>
  <si>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</si>
  <si>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</si>
  <si>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</si>
  <si>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</si>
  <si>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</si>
  <si>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</si>
  <si>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</si>
  <si>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</si>
  <si>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</si>
  <si>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</si>
  <si>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</si>
  <si>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</si>
  <si>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</si>
  <si>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</si>
  <si>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</si>
  <si>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</si>
  <si>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</si>
  <si>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</si>
  <si>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</si>
  <si>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</si>
  <si>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</si>
  <si>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</si>
  <si>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</si>
  <si>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</si>
  <si>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</si>
  <si>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</si>
  <si>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</si>
  <si>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</si>
  <si>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</si>
  <si>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</si>
  <si>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</si>
  <si>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</si>
  <si>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</si>
  <si>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</si>
  <si>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</si>
  <si>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</si>
  <si>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</si>
  <si>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</si>
  <si>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</si>
  <si>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</si>
  <si>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</si>
  <si>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</si>
  <si>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</si>
  <si>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</si>
  <si>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</si>
  <si>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</si>
  <si>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</si>
  <si>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</si>
  <si>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</si>
  <si>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</si>
  <si>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</si>
  <si>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</si>
  <si>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</si>
  <si>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</si>
  <si>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</si>
  <si>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</si>
  <si>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</si>
  <si>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</si>
  <si>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</si>
  <si>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</si>
  <si>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</si>
  <si>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</si>
  <si>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</si>
  <si>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</si>
  <si>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</si>
  <si>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</si>
  <si>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</si>
  <si>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</si>
  <si>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</si>
  <si>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</si>
  <si>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</si>
  <si>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</si>
  <si>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</si>
  <si>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</si>
  <si>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</si>
  <si>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</si>
  <si>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</si>
  <si>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</si>
  <si>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</si>
  <si>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</si>
  <si>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</si>
  <si>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</si>
  <si>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</si>
  <si>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</si>
  <si>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</si>
  <si>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</si>
  <si>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</si>
  <si>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</si>
  <si>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</si>
  <si>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</si>
  <si>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</si>
  <si>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</si>
  <si>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</si>
  <si>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</si>
  <si>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</si>
  <si>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</si>
  <si>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</si>
  <si>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</si>
  <si>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</si>
  <si>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</si>
  <si>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</si>
  <si>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</si>
  <si>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</si>
  <si>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</si>
  <si>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</si>
  <si>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</si>
  <si>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</si>
  <si>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</si>
  <si>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</si>
  <si>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</si>
  <si>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</si>
  <si>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</si>
  <si>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</si>
  <si>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</si>
  <si>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</si>
  <si>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</si>
  <si>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</si>
  <si>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</si>
  <si>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</si>
  <si>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</si>
  <si>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</si>
  <si>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</si>
  <si>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</si>
  <si>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</si>
  <si>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</si>
  <si>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</si>
  <si>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</si>
  <si>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</si>
  <si>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</si>
  <si>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</si>
  <si>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</si>
  <si>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</si>
  <si>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</si>
  <si>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</si>
  <si>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</si>
  <si>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</si>
  <si>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</si>
  <si>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</si>
  <si>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</si>
  <si>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</si>
  <si>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</si>
  <si>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</si>
  <si>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</si>
  <si>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</si>
  <si>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</si>
  <si>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</si>
  <si>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</si>
  <si>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</si>
  <si>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</si>
  <si>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</si>
  <si>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</si>
  <si>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</si>
  <si>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</si>
  <si>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</si>
  <si>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</si>
  <si>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</si>
  <si>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</si>
  <si>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</si>
  <si>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</si>
  <si>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</si>
  <si>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</si>
  <si>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</si>
  <si>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</si>
  <si>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</si>
  <si>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</si>
  <si>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</si>
  <si>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</si>
  <si>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</si>
  <si>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</si>
  <si>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</si>
  <si>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</si>
  <si>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</si>
  <si>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</si>
  <si>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</si>
  <si>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</si>
  <si>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</si>
  <si>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</si>
  <si>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</si>
  <si>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</si>
  <si>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</si>
  <si>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</si>
  <si>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</si>
  <si>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</si>
  <si>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</si>
  <si>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</si>
  <si>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</si>
  <si>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</si>
  <si>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</si>
  <si>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</si>
  <si>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</si>
  <si>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</si>
  <si>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</si>
  <si>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</si>
  <si>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</si>
  <si>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</si>
  <si>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</si>
  <si>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</si>
  <si>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</si>
  <si>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</si>
  <si>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</si>
  <si>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</si>
  <si>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</si>
  <si>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</si>
  <si>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</si>
  <si>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</si>
  <si>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</si>
  <si>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</si>
  <si>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</si>
  <si>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</si>
  <si>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</si>
  <si>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</si>
  <si>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</si>
  <si>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</si>
  <si>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</si>
  <si>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</si>
  <si>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</si>
  <si>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</si>
  <si>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</si>
  <si>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</si>
  <si>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</si>
  <si>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</si>
  <si>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</si>
  <si>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</si>
  <si>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</si>
  <si>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</si>
  <si>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</si>
  <si>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</si>
  <si>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</si>
  <si>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</si>
  <si>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</si>
  <si>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</si>
  <si>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</si>
  <si>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</si>
  <si>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</si>
  <si>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</si>
  <si>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</si>
  <si>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</si>
  <si>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</si>
  <si>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</si>
  <si>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</si>
  <si>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</si>
  <si>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</si>
  <si>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</si>
  <si>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</si>
  <si>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</si>
  <si>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</si>
  <si>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</si>
  <si>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</si>
  <si>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</si>
  <si>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</si>
  <si>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</si>
  <si>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</si>
  <si>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</si>
  <si>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</si>
  <si>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</si>
  <si>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</si>
  <si>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</si>
  <si>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</si>
  <si>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</si>
  <si>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</si>
  <si>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</si>
  <si>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</si>
  <si>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</si>
  <si>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</si>
  <si>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</si>
  <si>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</si>
  <si>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</si>
  <si>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</si>
  <si>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</si>
  <si>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</si>
  <si>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</si>
  <si>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</si>
  <si>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</si>
  <si>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</si>
  <si>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</si>
  <si>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</si>
  <si>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</si>
  <si>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</si>
  <si>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</si>
  <si>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</si>
  <si>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</si>
  <si>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</si>
  <si>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</si>
  <si>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</si>
  <si>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</si>
  <si>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</si>
  <si>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</si>
  <si>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</si>
  <si>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</si>
  <si>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</si>
  <si>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</si>
  <si>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</si>
  <si>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</si>
  <si>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</si>
  <si>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</si>
  <si>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</si>
  <si>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</si>
  <si>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</si>
  <si>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</si>
  <si>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</si>
  <si>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</si>
  <si>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</si>
  <si>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</si>
  <si>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</si>
  <si>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</si>
  <si>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</si>
  <si>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</si>
  <si>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</si>
  <si>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</si>
  <si>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</si>
  <si>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</si>
  <si>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</si>
  <si>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</si>
  <si>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</si>
  <si>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</si>
  <si>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</si>
  <si>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</si>
  <si>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</si>
  <si>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</si>
  <si>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</si>
  <si>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</si>
  <si>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</si>
  <si>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</si>
  <si>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</si>
  <si>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</si>
  <si>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</si>
  <si>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</si>
  <si>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</si>
  <si>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</si>
  <si>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</si>
  <si>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</si>
  <si>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</si>
  <si>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</si>
  <si>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</si>
  <si>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</si>
  <si>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</si>
  <si>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</si>
  <si>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</si>
  <si>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</si>
  <si>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</si>
  <si>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</si>
  <si>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</si>
  <si>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</si>
  <si>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</si>
  <si>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</si>
  <si>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</si>
  <si>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</si>
  <si>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</si>
  <si>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</si>
  <si>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</si>
  <si>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</si>
  <si>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</si>
  <si>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</si>
  <si>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</si>
  <si>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</si>
  <si>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</si>
  <si>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</si>
  <si>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</si>
  <si>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</si>
  <si>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</si>
  <si>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</si>
  <si>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</si>
  <si>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</si>
  <si>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</si>
  <si>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</si>
  <si>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</si>
  <si>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</si>
  <si>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</si>
  <si>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</si>
  <si>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</si>
  <si>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</si>
  <si>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</si>
  <si>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</si>
  <si>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</si>
  <si>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</si>
  <si>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</si>
  <si>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</si>
  <si>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</si>
  <si>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</si>
  <si>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</si>
  <si>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</si>
  <si>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</si>
  <si>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</si>
  <si>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</si>
  <si>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</si>
  <si>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</si>
  <si>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</si>
  <si>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</si>
  <si>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</si>
  <si>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</si>
  <si>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</si>
  <si>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</si>
  <si>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</si>
  <si>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</si>
  <si>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</si>
  <si>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</si>
  <si>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</si>
  <si>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</si>
  <si>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</si>
  <si>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</si>
  <si>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</si>
  <si>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</si>
  <si>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</si>
  <si>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</si>
  <si>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</si>
  <si>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</si>
  <si>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</si>
  <si>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</si>
  <si>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</si>
  <si>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</si>
  <si>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</si>
  <si>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</si>
  <si>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</si>
  <si>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</si>
  <si>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</si>
  <si>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</si>
  <si>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</si>
  <si>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</si>
  <si>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</si>
  <si>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</si>
  <si>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</si>
  <si>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</si>
  <si>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</si>
  <si>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</si>
  <si>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</si>
  <si>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</si>
  <si>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</si>
  <si>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</si>
  <si>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</si>
  <si>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</si>
  <si>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</si>
  <si>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</si>
  <si>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</si>
  <si>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</si>
  <si>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</si>
  <si>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</si>
  <si>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</si>
  <si>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</si>
  <si>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</si>
  <si>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</si>
  <si>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</si>
  <si>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</si>
  <si>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</si>
  <si>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</si>
  <si>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</si>
  <si>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</si>
  <si>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</si>
  <si>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</si>
  <si>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</si>
  <si>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</si>
  <si>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</si>
  <si>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</si>
  <si>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</si>
  <si>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</si>
  <si>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</si>
  <si>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</si>
  <si>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</si>
  <si>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</si>
  <si>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</si>
  <si>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</si>
  <si>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</si>
  <si>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</si>
  <si>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</si>
  <si>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</si>
  <si>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</si>
  <si>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</si>
  <si>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</si>
  <si>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</si>
  <si>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</si>
  <si>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</si>
  <si>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</si>
  <si>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</si>
  <si>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</si>
  <si>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</si>
  <si>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</si>
  <si>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</si>
  <si>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</si>
  <si>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</si>
  <si>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</si>
  <si>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</si>
  <si>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</si>
  <si>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</si>
  <si>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</si>
  <si>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</si>
  <si>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</si>
  <si>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</si>
  <si>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</si>
  <si>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</si>
  <si>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</si>
  <si>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</si>
  <si>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</si>
  <si>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</si>
  <si>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</si>
  <si>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</si>
  <si>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</si>
  <si>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</si>
  <si>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</si>
  <si>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</si>
  <si>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</si>
  <si>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</si>
  <si>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</si>
  <si>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</si>
  <si>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</si>
  <si>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</si>
  <si>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</si>
  <si>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</si>
  <si>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</si>
  <si>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</si>
  <si>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</si>
  <si>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</si>
  <si>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</si>
  <si>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</si>
  <si>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</si>
  <si>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</si>
  <si>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</si>
  <si>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</si>
  <si>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</si>
  <si>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</si>
  <si>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</si>
  <si>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</si>
  <si>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</si>
  <si>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</si>
  <si>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</si>
  <si>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</si>
  <si>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</si>
  <si>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</si>
  <si>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</si>
  <si>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</si>
  <si>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</si>
  <si>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</si>
  <si>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</si>
  <si>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</si>
  <si>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</si>
  <si>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</si>
  <si>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</si>
  <si>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</si>
  <si>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</si>
  <si>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</si>
  <si>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</si>
  <si>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</si>
  <si>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</si>
  <si>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</si>
  <si>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</si>
  <si>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</si>
  <si>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</si>
  <si>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</si>
  <si>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</si>
  <si>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</si>
  <si>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</si>
  <si>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</si>
  <si>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</si>
  <si>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</si>
  <si>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</si>
  <si>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</si>
  <si>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</si>
  <si>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</si>
  <si>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</si>
  <si>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</si>
  <si>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</si>
  <si>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</si>
  <si>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</si>
  <si>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</si>
  <si>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</si>
  <si>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</si>
  <si>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</si>
  <si>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</si>
  <si>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</si>
  <si>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</si>
  <si>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</si>
  <si>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</si>
  <si>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</si>
  <si>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</si>
  <si>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</si>
  <si>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</si>
  <si>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</si>
  <si>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</si>
  <si>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</si>
  <si>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</si>
  <si>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</si>
  <si>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</si>
  <si>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</si>
  <si>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</si>
  <si>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</si>
  <si>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</si>
  <si>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</si>
  <si>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</si>
  <si>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</si>
  <si>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</si>
  <si>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</si>
  <si>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</si>
  <si>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</si>
  <si>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</si>
  <si>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</si>
  <si>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</si>
  <si>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</si>
  <si>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</si>
  <si>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</si>
  <si>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</si>
  <si>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</si>
  <si>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</si>
  <si>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</si>
  <si>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</si>
  <si>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</si>
  <si>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</si>
  <si>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</si>
  <si>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</si>
  <si>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</si>
  <si>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</si>
  <si>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</si>
  <si>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</si>
  <si>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</si>
  <si>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</si>
  <si>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</si>
  <si>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</si>
  <si>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</si>
  <si>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</si>
  <si>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</si>
  <si>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</si>
  <si>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</si>
  <si>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</si>
  <si>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</si>
  <si>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</si>
  <si>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</si>
  <si>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</si>
  <si>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</si>
  <si>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</si>
  <si>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</si>
  <si>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</si>
  <si>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</si>
  <si>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</si>
  <si>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</si>
  <si>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</si>
  <si>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</si>
  <si>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</si>
  <si>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</si>
  <si>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</si>
  <si>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</si>
  <si>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</si>
  <si>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</si>
  <si>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</si>
  <si>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</si>
  <si>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</si>
  <si>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</si>
  <si>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</si>
  <si>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</si>
  <si>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</si>
  <si>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</si>
  <si>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</si>
  <si>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</si>
  <si>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</si>
  <si>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</si>
  <si>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</si>
  <si>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</si>
  <si>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</si>
  <si>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</si>
  <si>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</si>
  <si>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</si>
  <si>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</si>
  <si>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</si>
  <si>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</si>
  <si>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</si>
  <si>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</si>
  <si>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</si>
  <si>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</si>
  <si>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</si>
  <si>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</si>
  <si>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</si>
  <si>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</si>
  <si>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</si>
  <si>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</si>
  <si>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</si>
  <si>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</si>
  <si>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</si>
  <si>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</si>
  <si>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</si>
  <si>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</si>
  <si>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</si>
  <si>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</si>
  <si>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</si>
  <si>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</si>
  <si>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</si>
  <si>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</si>
  <si>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</si>
  <si>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</si>
  <si>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</si>
  <si>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</si>
  <si>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</si>
  <si>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</si>
  <si>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</si>
  <si>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</si>
  <si>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</si>
  <si>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</si>
  <si>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</si>
  <si>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</si>
  <si>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</si>
  <si>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</si>
  <si>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</si>
  <si>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</si>
  <si>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</si>
  <si>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</si>
  <si>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</si>
  <si>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</si>
  <si>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</si>
  <si>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</si>
  <si>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</si>
  <si>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</si>
  <si>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</si>
  <si>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</si>
  <si>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</si>
  <si>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</si>
  <si>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</si>
  <si>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</si>
  <si>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</si>
  <si>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</si>
  <si>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</si>
  <si>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</si>
  <si>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</si>
  <si>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</si>
  <si>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</si>
  <si>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</si>
  <si>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</si>
  <si>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</si>
  <si>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</si>
  <si>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</si>
  <si>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</si>
  <si>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</si>
  <si>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</si>
  <si>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</si>
  <si>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</si>
  <si>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</si>
  <si>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</si>
  <si>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</si>
  <si>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</si>
  <si>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</si>
  <si>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</si>
  <si>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</si>
  <si>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</si>
  <si>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</si>
  <si>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</si>
  <si>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</si>
  <si>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</si>
  <si>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</si>
  <si>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</si>
  <si>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</si>
  <si>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</si>
  <si>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</si>
  <si>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</si>
  <si>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</si>
  <si>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</si>
  <si>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</si>
  <si>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</si>
  <si>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</si>
  <si>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</si>
  <si>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</si>
  <si>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</si>
  <si>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</si>
  <si>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</si>
  <si>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</si>
  <si>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</si>
  <si>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</si>
  <si>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</si>
  <si>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</si>
  <si>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</si>
  <si>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</si>
  <si>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</si>
  <si>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</si>
  <si>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</si>
  <si>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</si>
  <si>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</si>
  <si>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</si>
  <si>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</si>
  <si>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</si>
  <si>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</si>
  <si>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</si>
  <si>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</si>
  <si>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</si>
  <si>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</si>
  <si>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</si>
  <si>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</si>
  <si>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</si>
  <si>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</si>
  <si>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</si>
  <si>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</si>
  <si>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</si>
  <si>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</si>
  <si>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</si>
  <si>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</si>
  <si>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</si>
  <si>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</si>
  <si>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</si>
  <si>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</si>
  <si>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</si>
  <si>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</si>
  <si>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</si>
  <si>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</si>
  <si>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</si>
  <si>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</si>
  <si>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</si>
  <si>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</si>
  <si>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</si>
  <si>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</si>
  <si>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</si>
  <si>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</si>
  <si>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</si>
  <si>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</si>
  <si>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</si>
  <si>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</si>
  <si>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</si>
  <si>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</si>
  <si>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</si>
  <si>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</si>
  <si>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</si>
  <si>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</si>
  <si>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</si>
  <si>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</si>
  <si>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</si>
  <si>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</si>
  <si>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</si>
  <si>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</si>
  <si>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</si>
  <si>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</si>
  <si>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</si>
  <si>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</si>
  <si>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</si>
  <si>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</si>
  <si>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</si>
  <si>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</si>
  <si>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</si>
  <si>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</si>
  <si>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</si>
  <si>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</si>
  <si>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</si>
  <si>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</si>
  <si>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</si>
  <si>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</si>
  <si>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</si>
  <si>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</si>
  <si>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</si>
  <si>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</si>
  <si>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</si>
  <si>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</si>
  <si>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</si>
  <si>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</si>
  <si>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</si>
  <si>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</si>
  <si>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</si>
  <si>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</si>
  <si>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</si>
  <si>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</si>
  <si>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</si>
  <si>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</si>
  <si>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</si>
  <si>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</si>
  <si>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</si>
  <si>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</si>
  <si>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</si>
  <si>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</si>
  <si>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</si>
  <si>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</si>
  <si>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</si>
  <si>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</si>
  <si>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</si>
  <si>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</si>
  <si>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</si>
  <si>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</si>
  <si>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</si>
  <si>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</si>
  <si>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</si>
  <si>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</si>
  <si>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</si>
  <si>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</si>
  <si>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</si>
  <si>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</si>
  <si>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</si>
  <si>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</si>
  <si>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</si>
  <si>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</si>
  <si>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</si>
  <si>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</si>
  <si>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</si>
  <si>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</si>
  <si>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</si>
  <si>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</si>
  <si>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</si>
  <si>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</si>
  <si>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</si>
  <si>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</si>
  <si>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</si>
  <si>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</si>
  <si>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</si>
  <si>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</si>
  <si>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</si>
  <si>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</si>
  <si>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</si>
  <si>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</si>
  <si>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</si>
  <si>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</si>
  <si>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</si>
  <si>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</si>
  <si>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</si>
  <si>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</si>
  <si>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</si>
  <si>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</si>
  <si>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</si>
  <si>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</si>
  <si>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</si>
  <si>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</si>
  <si>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</si>
  <si>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</si>
  <si>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</si>
  <si>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</si>
  <si>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</si>
  <si>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</si>
  <si>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</si>
  <si>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</si>
  <si>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</si>
  <si>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</si>
  <si>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</si>
  <si>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</si>
  <si>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</si>
  <si>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</si>
  <si>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</si>
  <si>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</si>
  <si>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</si>
  <si>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</si>
  <si>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</si>
  <si>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</si>
  <si>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</si>
  <si>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</si>
  <si>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</si>
  <si>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</si>
  <si>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</si>
  <si>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</si>
  <si>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</si>
  <si>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</si>
  <si>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</si>
  <si>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</si>
  <si>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</si>
  <si>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</si>
  <si>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</si>
  <si>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</si>
  <si>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</si>
  <si>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</si>
  <si>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</si>
  <si>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</si>
  <si>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</si>
  <si>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</si>
  <si>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</si>
  <si>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</si>
  <si>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</si>
  <si>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</si>
  <si>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</si>
  <si>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</si>
  <si>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</si>
  <si>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</si>
  <si>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</si>
  <si>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</si>
  <si>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</si>
  <si>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</si>
  <si>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</si>
  <si>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</si>
  <si>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</si>
  <si>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</si>
  <si>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</si>
  <si>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</si>
  <si>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</si>
  <si>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</si>
  <si>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</si>
  <si>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</si>
  <si>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</si>
  <si>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</si>
  <si>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</si>
  <si>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</si>
  <si>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</si>
  <si>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</si>
  <si>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</si>
  <si>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</si>
  <si>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</si>
  <si>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</si>
  <si>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</si>
  <si>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</si>
  <si>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</si>
  <si>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</si>
  <si>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</si>
  <si>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</si>
  <si>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</si>
  <si>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</si>
  <si>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</si>
  <si>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</si>
  <si>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</si>
  <si>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</si>
  <si>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</si>
  <si>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</si>
  <si>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</si>
  <si>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</si>
  <si>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</si>
  <si>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</si>
  <si>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</si>
  <si>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</si>
  <si>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</si>
  <si>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</si>
  <si>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</si>
  <si>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</si>
  <si>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</si>
  <si>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</si>
  <si>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</si>
  <si>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</si>
  <si>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</si>
  <si>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</si>
  <si>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</si>
  <si>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</si>
  <si>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</si>
  <si>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</si>
  <si>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</si>
  <si>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</si>
  <si>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</si>
  <si>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</si>
  <si>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</si>
  <si>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</si>
  <si>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</si>
  <si>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</si>
  <si>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</si>
  <si>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</si>
  <si>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</si>
  <si>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</si>
  <si>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</si>
  <si>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</si>
  <si>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</si>
  <si>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</si>
  <si>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</si>
  <si>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</si>
  <si>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</si>
  <si>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</si>
  <si>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</si>
  <si>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</si>
  <si>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</si>
  <si>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</si>
  <si>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</si>
  <si>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</si>
  <si>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</si>
  <si>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</si>
  <si>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</si>
  <si>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</si>
  <si>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</si>
  <si>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</si>
  <si>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</si>
  <si>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</si>
  <si>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</si>
  <si>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</si>
  <si>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</si>
  <si>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</si>
  <si>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</si>
  <si>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</si>
  <si>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</si>
  <si>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</si>
  <si>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</si>
  <si>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</si>
  <si>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</si>
  <si>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</si>
  <si>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</si>
  <si>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</si>
  <si>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</si>
  <si>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</si>
  <si>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</si>
  <si>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</si>
  <si>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</si>
  <si>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</si>
  <si>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</si>
  <si>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</si>
  <si>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</si>
  <si>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</si>
  <si>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</si>
  <si>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</si>
  <si>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</si>
  <si>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</si>
  <si>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</si>
  <si>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</si>
  <si>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</si>
  <si>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</si>
  <si>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</si>
  <si>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</si>
  <si>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</si>
  <si>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</si>
  <si>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</si>
  <si>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</si>
  <si>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</si>
  <si>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</si>
  <si>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</si>
  <si>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</si>
  <si>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</si>
  <si>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</si>
  <si>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</si>
  <si>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</si>
  <si>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</si>
  <si>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</si>
  <si>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</si>
  <si>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</si>
  <si>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</si>
  <si>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</si>
  <si>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</si>
  <si>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</si>
  <si>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</si>
  <si>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</si>
  <si>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</si>
  <si>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</si>
  <si>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</si>
  <si>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</si>
  <si>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</si>
  <si>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</si>
  <si>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</si>
  <si>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</si>
  <si>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</si>
  <si>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</si>
  <si>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</si>
  <si>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</si>
  <si>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</si>
  <si>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</si>
  <si>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</si>
  <si>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</si>
  <si>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</si>
  <si>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</si>
  <si>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</si>
  <si>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</si>
  <si>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</si>
  <si>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</si>
  <si>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</si>
  <si>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</si>
  <si>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</si>
  <si>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</si>
  <si>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</si>
  <si>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</si>
  <si>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</si>
  <si>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</si>
  <si>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</si>
  <si>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</si>
  <si>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</si>
  <si>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</si>
  <si>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</si>
  <si>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</si>
  <si>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</si>
  <si>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</si>
  <si>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</si>
  <si>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</si>
  <si>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</si>
  <si>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</si>
  <si>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</si>
  <si>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</si>
  <si>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</si>
  <si>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</si>
  <si>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</si>
  <si>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</si>
  <si>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</si>
  <si>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</si>
  <si>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</si>
  <si>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</si>
  <si>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</si>
  <si>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</si>
  <si>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</si>
  <si>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</si>
  <si>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</si>
  <si>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</si>
  <si>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</si>
  <si>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</si>
  <si>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</si>
  <si>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</si>
  <si>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</si>
  <si>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</si>
  <si>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</si>
  <si>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</si>
  <si>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</si>
  <si>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</si>
  <si>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</si>
  <si>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</si>
  <si>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</si>
  <si>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</si>
  <si>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</si>
  <si>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</si>
  <si>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</si>
  <si>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</si>
  <si>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</si>
  <si>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</si>
  <si>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</si>
  <si>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</si>
  <si>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</si>
  <si>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</si>
  <si>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</si>
  <si>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</si>
  <si>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</si>
  <si>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</si>
  <si>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</si>
  <si>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</si>
  <si>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</si>
  <si>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</si>
  <si>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</si>
  <si>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</si>
  <si>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</si>
  <si>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</si>
  <si>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</si>
  <si>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</si>
  <si>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</si>
  <si>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</si>
  <si>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</si>
  <si>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</si>
  <si>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</si>
  <si>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</si>
  <si>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</si>
  <si>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</si>
  <si>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</si>
  <si>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</si>
  <si>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</si>
  <si>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</si>
  <si>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</si>
  <si>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</si>
  <si>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</si>
  <si>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</si>
  <si>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</si>
  <si>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</si>
  <si>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</si>
  <si>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</si>
  <si>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</si>
  <si>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</si>
  <si>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</si>
  <si>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</si>
  <si>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</si>
  <si>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</si>
  <si>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</si>
  <si>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</si>
  <si>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</si>
  <si>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</si>
  <si>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</si>
  <si>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</si>
  <si>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</si>
  <si>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</si>
  <si>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</si>
  <si>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</si>
  <si>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</si>
  <si>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</si>
  <si>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</si>
  <si>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</si>
  <si>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</si>
  <si>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</si>
  <si>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</si>
  <si>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</si>
  <si>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</si>
  <si>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</si>
  <si>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</si>
  <si>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</si>
  <si>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</si>
  <si>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</si>
  <si>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</si>
  <si>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</si>
  <si>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</si>
  <si>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</si>
  <si>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</si>
  <si>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</si>
  <si>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</si>
  <si>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</si>
  <si>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</si>
  <si>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</si>
  <si>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</si>
  <si>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</si>
  <si>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</si>
  <si>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</si>
  <si>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</si>
  <si>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</si>
  <si>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</si>
  <si>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</si>
  <si>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</si>
  <si>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</si>
  <si>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</si>
  <si>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</si>
  <si>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</si>
  <si>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</si>
  <si>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</si>
  <si>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</si>
  <si>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</si>
  <si>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</si>
  <si>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</si>
  <si>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</si>
  <si>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</si>
  <si>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</si>
  <si>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</si>
  <si>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</si>
  <si>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</si>
  <si>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</si>
  <si>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</si>
  <si>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</si>
  <si>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</si>
  <si>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</si>
  <si>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</si>
  <si>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</si>
  <si>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</si>
  <si>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</si>
  <si>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</si>
  <si>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</si>
  <si>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</si>
  <si>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</si>
  <si>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</si>
  <si>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</si>
  <si>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</si>
  <si>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</si>
  <si>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</si>
  <si>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</si>
  <si>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</si>
  <si>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</si>
  <si>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</si>
  <si>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</si>
  <si>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</si>
  <si>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</si>
  <si>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</si>
  <si>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</si>
  <si>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</si>
  <si>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</si>
  <si>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</si>
  <si>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</si>
  <si>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</si>
  <si>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</si>
  <si>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</si>
  <si>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</si>
  <si>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</si>
  <si>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</si>
  <si>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</si>
  <si>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</si>
  <si>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</si>
  <si>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</si>
  <si>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</si>
  <si>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</si>
  <si>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</si>
  <si>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</si>
  <si>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</si>
  <si>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</si>
  <si>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</si>
  <si>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</si>
  <si>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</si>
  <si>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</si>
  <si>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</si>
  <si>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</si>
  <si>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</si>
  <si>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</si>
  <si>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</si>
  <si>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</si>
  <si>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</si>
  <si>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</si>
  <si>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</si>
  <si>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</si>
  <si>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</si>
  <si>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</si>
  <si>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</si>
  <si>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</si>
  <si>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</si>
  <si>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</si>
  <si>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</si>
  <si>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</si>
  <si>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</si>
  <si>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</si>
  <si>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</si>
  <si>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</si>
  <si>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</si>
  <si>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</si>
  <si>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</si>
  <si>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</si>
  <si>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</si>
  <si>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</si>
  <si>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</si>
  <si>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</si>
  <si>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</si>
  <si>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</si>
  <si>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</si>
  <si>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</si>
  <si>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</si>
  <si>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</si>
  <si>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</si>
  <si>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</si>
  <si>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</si>
  <si>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</si>
  <si>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</si>
  <si>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</si>
  <si>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</si>
  <si>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</si>
  <si>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</si>
  <si>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</si>
  <si>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</si>
  <si>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</si>
  <si>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</si>
  <si>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</si>
  <si>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</si>
  <si>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</si>
  <si>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</si>
  <si>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</si>
  <si>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</si>
  <si>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</si>
  <si>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</si>
  <si>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</si>
  <si>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</si>
  <si>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</si>
  <si>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</si>
  <si>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</si>
  <si>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</si>
  <si>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</si>
  <si>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</si>
  <si>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</si>
  <si>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</si>
  <si>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</si>
  <si>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</si>
  <si>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</si>
  <si>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</si>
  <si>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</si>
  <si>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</si>
  <si>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</si>
  <si>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</si>
  <si>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</si>
  <si>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</si>
  <si>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</si>
  <si>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</si>
  <si>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</si>
  <si>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</si>
  <si>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</si>
  <si>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</si>
  <si>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</si>
  <si>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</si>
  <si>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</si>
  <si>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</si>
  <si>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</si>
  <si>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</si>
  <si>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</si>
  <si>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</si>
  <si>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</si>
  <si>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</si>
  <si>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</si>
  <si>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</si>
  <si>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</si>
  <si>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</si>
  <si>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</si>
  <si>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</si>
  <si>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</si>
  <si>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</si>
  <si>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</si>
  <si>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</si>
  <si>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</si>
  <si>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</si>
  <si>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</si>
  <si>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</si>
  <si>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</si>
  <si>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</si>
  <si>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</si>
  <si>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</si>
  <si>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</si>
  <si>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</si>
  <si>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</si>
  <si>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</si>
  <si>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</si>
  <si>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</si>
  <si>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</si>
  <si>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</si>
  <si>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</si>
  <si>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</si>
  <si>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</si>
  <si>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</si>
  <si>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</si>
  <si>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</si>
  <si>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</si>
  <si>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</si>
  <si>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</si>
  <si>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</si>
  <si>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</si>
  <si>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</si>
  <si>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</si>
  <si>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</si>
  <si>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</si>
  <si>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</si>
  <si>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</si>
  <si>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</si>
  <si>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</si>
  <si>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</si>
  <si>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</si>
  <si>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</si>
  <si>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</si>
  <si>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</si>
  <si>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</si>
  <si>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</si>
  <si>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</si>
  <si>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</si>
  <si>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</si>
  <si>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</si>
  <si>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</si>
  <si>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</si>
  <si>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</si>
  <si>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</si>
  <si>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</si>
  <si>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</si>
  <si>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</si>
  <si>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</si>
  <si>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</si>
  <si>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</si>
  <si>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</si>
  <si>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</si>
  <si>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</si>
  <si>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</si>
  <si>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</si>
  <si>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</si>
  <si>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</si>
  <si>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</si>
  <si>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</si>
  <si>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</si>
  <si>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</si>
  <si>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</si>
  <si>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</si>
  <si>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</si>
  <si>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</si>
  <si>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</si>
  <si>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</si>
  <si>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</si>
  <si>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</si>
  <si>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</si>
  <si>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</si>
  <si>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</si>
  <si>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</si>
  <si>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</si>
  <si>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</si>
  <si>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</si>
  <si>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</si>
  <si>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</si>
  <si>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</si>
  <si>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</si>
  <si>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</si>
  <si>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</si>
  <si>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</si>
  <si>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</si>
  <si>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</si>
  <si>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</si>
  <si>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</si>
  <si>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</si>
  <si>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</si>
  <si>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</si>
  <si>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</si>
  <si>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</si>
  <si>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</si>
  <si>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</si>
  <si>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</si>
  <si>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</si>
  <si>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</si>
  <si>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</si>
  <si>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</si>
  <si>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</si>
  <si>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</si>
  <si>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</si>
  <si>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</si>
  <si>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</si>
  <si>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</si>
  <si>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</si>
  <si>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</si>
  <si>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</si>
  <si>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</si>
  <si>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</si>
  <si>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</si>
  <si>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</si>
  <si>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</si>
  <si>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</si>
  <si>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</si>
  <si>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</si>
  <si>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</si>
  <si>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</si>
  <si>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</si>
  <si>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</si>
  <si>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</si>
  <si>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</si>
  <si>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</si>
  <si>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</si>
  <si>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</si>
  <si>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</si>
  <si>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</si>
  <si>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</si>
  <si>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</si>
  <si>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</si>
  <si>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</si>
  <si>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</si>
  <si>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</si>
  <si>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</si>
  <si>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</si>
  <si>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</si>
  <si>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</si>
  <si>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</si>
  <si>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</si>
  <si>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</si>
  <si>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</si>
  <si>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</si>
  <si>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</si>
  <si>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</si>
  <si>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</si>
  <si>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</si>
  <si>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</si>
  <si>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</si>
  <si>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</si>
  <si>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</si>
  <si>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</si>
  <si>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</si>
  <si>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</si>
  <si>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</si>
  <si>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</si>
  <si>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</si>
  <si>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</si>
  <si>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</si>
  <si>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</si>
  <si>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</si>
  <si>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</si>
  <si>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</si>
  <si>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</si>
  <si>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</si>
  <si>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</si>
  <si>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</si>
  <si>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</si>
  <si>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</si>
  <si>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</si>
  <si>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</si>
  <si>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</si>
  <si>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</si>
  <si>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</si>
  <si>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</si>
  <si>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</si>
  <si>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</si>
  <si>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</si>
  <si>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</si>
  <si>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</si>
  <si>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</si>
  <si>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</si>
  <si>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</si>
  <si>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</si>
  <si>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</si>
  <si>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</si>
  <si>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</si>
  <si>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</si>
  <si>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</si>
  <si>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</si>
  <si>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</si>
  <si>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</si>
  <si>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</si>
  <si>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</si>
  <si>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</si>
  <si>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</si>
  <si>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</si>
  <si>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</si>
  <si>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</si>
  <si>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</si>
  <si>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</si>
  <si>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</si>
  <si>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</si>
  <si>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</si>
  <si>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</si>
  <si>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</si>
  <si>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</si>
  <si>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</si>
  <si>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</si>
  <si>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</si>
  <si>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</si>
  <si>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</si>
  <si>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</si>
  <si>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</si>
  <si>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</si>
  <si>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</si>
  <si>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</si>
  <si>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</si>
  <si>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</si>
  <si>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</si>
  <si>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</si>
  <si>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</si>
  <si>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</si>
  <si>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</si>
  <si>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</si>
  <si>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</si>
  <si>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</si>
  <si>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</si>
  <si>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</si>
  <si>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</si>
  <si>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</si>
  <si>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</si>
  <si>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</si>
  <si>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</si>
  <si>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</si>
  <si>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</si>
  <si>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</si>
  <si>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</si>
  <si>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</si>
  <si>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</si>
  <si>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</si>
  <si>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</si>
  <si>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</si>
  <si>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</si>
  <si>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</si>
  <si>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</si>
  <si>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</si>
  <si>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</si>
  <si>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</si>
  <si>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</si>
  <si>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</si>
  <si>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</si>
  <si>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</si>
  <si>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</si>
  <si>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</si>
  <si>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</si>
  <si>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</si>
  <si>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</si>
  <si>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</si>
  <si>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</si>
  <si>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</si>
  <si>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</si>
  <si>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</si>
  <si>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</si>
  <si>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</si>
  <si>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</si>
  <si>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</si>
  <si>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</si>
  <si>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</si>
  <si>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</si>
  <si>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</si>
  <si>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</si>
  <si>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</si>
  <si>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</si>
  <si>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</si>
  <si>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</si>
  <si>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</si>
  <si>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</si>
  <si>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</si>
  <si>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</si>
  <si>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</si>
  <si>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</si>
  <si>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</si>
  <si>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</si>
  <si>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</si>
  <si>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</si>
  <si>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</si>
  <si>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</si>
  <si>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</si>
  <si>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</si>
  <si>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</si>
  <si>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</si>
  <si>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</si>
  <si>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</si>
  <si>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</si>
  <si>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</si>
  <si>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</si>
  <si>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</si>
  <si>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</si>
  <si>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</si>
  <si>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</si>
  <si>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</si>
  <si>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</si>
  <si>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</si>
  <si>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</si>
  <si>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</si>
  <si>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</si>
  <si>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</si>
  <si>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</si>
  <si>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</si>
  <si>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</si>
  <si>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</si>
  <si>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</si>
  <si>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</si>
  <si>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</si>
  <si>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</si>
  <si>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</si>
  <si>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</si>
  <si>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</si>
  <si>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</si>
  <si>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</si>
  <si>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</si>
  <si>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</si>
  <si>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</si>
  <si>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</si>
  <si>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</si>
  <si>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</si>
  <si>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</si>
  <si>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</si>
  <si>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</si>
  <si>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</si>
  <si>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</si>
  <si>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</si>
  <si>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</si>
  <si>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</si>
  <si>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</si>
  <si>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</si>
  <si>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</si>
  <si>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</si>
  <si>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</si>
  <si>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</si>
  <si>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</si>
  <si>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</si>
  <si>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</si>
  <si>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</si>
  <si>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</si>
  <si>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</si>
  <si>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</si>
  <si>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</si>
  <si>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</si>
  <si>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</si>
  <si>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</si>
  <si>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</si>
  <si>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</si>
  <si>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</si>
  <si>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</si>
  <si>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</si>
  <si>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</si>
  <si>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</si>
  <si>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</si>
  <si>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</si>
  <si>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</si>
  <si>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</si>
  <si>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</si>
  <si>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</si>
  <si>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</si>
  <si>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</si>
  <si>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</si>
  <si>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</si>
  <si>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</si>
  <si>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</si>
  <si>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</si>
  <si>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</si>
  <si>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</si>
  <si>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</si>
  <si>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</si>
  <si>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</si>
  <si>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</si>
  <si>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</si>
  <si>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</si>
  <si>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</si>
  <si>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</si>
  <si>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</si>
  <si>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</si>
  <si>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</si>
  <si>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</si>
  <si>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</si>
  <si>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</si>
  <si>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</si>
  <si>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</si>
  <si>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</si>
  <si>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</si>
  <si>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</si>
  <si>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</si>
  <si>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</si>
  <si>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</si>
  <si>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</si>
  <si>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</si>
  <si>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</si>
  <si>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</si>
  <si>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</si>
  <si>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</si>
  <si>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</si>
  <si>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</si>
  <si>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</si>
  <si>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</si>
  <si>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</si>
  <si>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</si>
  <si>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</si>
  <si>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</si>
  <si>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</si>
  <si>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</si>
  <si>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</si>
  <si>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</si>
  <si>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</si>
  <si>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</si>
  <si>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</si>
  <si>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</si>
  <si>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</si>
  <si>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</si>
  <si>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</si>
  <si>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</si>
  <si>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</si>
  <si>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</si>
  <si>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</si>
  <si>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</si>
  <si>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</si>
  <si>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</si>
  <si>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</si>
  <si>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</si>
  <si>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</si>
  <si>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</si>
  <si>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</si>
  <si>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</si>
  <si>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</si>
  <si>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</si>
  <si>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</si>
  <si>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</si>
  <si>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</si>
  <si>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</si>
  <si>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</si>
  <si>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</si>
  <si>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</si>
  <si>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</si>
  <si>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</si>
  <si>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</si>
  <si>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</si>
  <si>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</si>
  <si>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</si>
  <si>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</si>
  <si>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</si>
  <si>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</si>
  <si>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</si>
  <si>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</si>
  <si>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</si>
  <si>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</si>
  <si>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</si>
  <si>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</si>
  <si>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</si>
  <si>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</si>
  <si>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</si>
  <si>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</si>
  <si>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</si>
  <si>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</si>
  <si>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</si>
  <si>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</si>
  <si>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</si>
  <si>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</si>
  <si>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</si>
  <si>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</si>
  <si>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</si>
  <si>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</si>
  <si>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</si>
  <si>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</si>
  <si>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</si>
  <si>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</si>
  <si>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</si>
  <si>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</si>
  <si>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</si>
  <si>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</si>
  <si>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</si>
  <si>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</si>
  <si>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</si>
  <si>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</si>
  <si>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</si>
  <si>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</si>
  <si>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</si>
  <si>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</si>
  <si>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</si>
  <si>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</si>
  <si>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</si>
  <si>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</si>
  <si>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</si>
  <si>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</si>
  <si>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</si>
  <si>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</si>
  <si>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</si>
  <si>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</si>
  <si>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</si>
  <si>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</si>
  <si>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</si>
  <si>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</si>
  <si>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</si>
  <si>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</si>
  <si>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</si>
  <si>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</si>
  <si>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</si>
  <si>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</si>
  <si>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</si>
  <si>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</si>
  <si>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</si>
  <si>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</si>
  <si>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</si>
  <si>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</si>
  <si>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</si>
  <si>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</si>
  <si>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</si>
  <si>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</si>
  <si>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</si>
  <si>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</si>
  <si>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</si>
  <si>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</si>
  <si>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</si>
  <si>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</si>
  <si>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</si>
  <si>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</si>
  <si>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</si>
  <si>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</si>
  <si>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</si>
  <si>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</si>
  <si>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</si>
  <si>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</si>
  <si>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</si>
  <si>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</si>
  <si>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</si>
  <si>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</si>
  <si>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</si>
  <si>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</si>
  <si>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</si>
  <si>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</si>
  <si>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</si>
  <si>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</si>
  <si>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</si>
  <si>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</si>
  <si>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</si>
  <si>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</si>
  <si>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</si>
  <si>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</si>
  <si>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</si>
  <si>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</si>
  <si>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</si>
  <si>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</si>
  <si>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</si>
  <si>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</si>
  <si>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</si>
  <si>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</si>
  <si>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</si>
  <si>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</si>
  <si>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</si>
  <si>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</si>
  <si>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</si>
  <si>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</si>
  <si>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</si>
  <si>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</si>
  <si>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</si>
  <si>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</si>
  <si>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</si>
  <si>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</si>
  <si>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</si>
  <si>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</si>
  <si>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</si>
  <si>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</si>
  <si>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</si>
  <si>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</si>
  <si>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</si>
  <si>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</si>
  <si>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</si>
  <si>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</si>
  <si>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</si>
  <si>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</si>
  <si>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</si>
  <si>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</si>
  <si>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</si>
  <si>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</si>
  <si>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</si>
  <si>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</si>
  <si>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</si>
  <si>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</si>
  <si>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</si>
  <si>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</si>
  <si>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</si>
  <si>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</si>
  <si>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</si>
  <si>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</si>
  <si>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</si>
  <si>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</si>
  <si>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</si>
  <si>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</si>
  <si>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</si>
  <si>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</si>
  <si>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</si>
  <si>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</si>
  <si>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</si>
  <si>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</si>
  <si>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</si>
  <si>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</si>
  <si>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</si>
  <si>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</si>
  <si>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</si>
  <si>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</si>
  <si>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</si>
  <si>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</si>
  <si>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</si>
  <si>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</si>
  <si>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</si>
  <si>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</si>
  <si>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</si>
  <si>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</si>
  <si>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</si>
  <si>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</si>
  <si>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</si>
  <si>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</si>
  <si>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</si>
  <si>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</si>
  <si>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</si>
  <si>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</si>
  <si>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</si>
  <si>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</si>
  <si>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</si>
  <si>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</si>
  <si>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</si>
  <si>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</si>
  <si>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</si>
  <si>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</si>
  <si>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</si>
  <si>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</si>
  <si>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</si>
  <si>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</si>
  <si>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</si>
  <si>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</si>
  <si>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</si>
  <si>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</si>
  <si>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</si>
  <si>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</si>
  <si>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</si>
  <si>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</si>
  <si>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</si>
  <si>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</si>
  <si>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</si>
  <si>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</si>
  <si>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</si>
  <si>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</si>
  <si>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</si>
  <si>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</si>
  <si>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</si>
  <si>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</si>
  <si>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</si>
  <si>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</si>
  <si>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</si>
  <si>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</si>
  <si>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</si>
  <si>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</si>
  <si>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</si>
  <si>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</si>
  <si>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</si>
  <si>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</si>
  <si>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</si>
  <si>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</si>
  <si>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</si>
  <si>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</si>
  <si>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</si>
  <si>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</si>
  <si>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</si>
  <si>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</si>
  <si>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</si>
  <si>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</si>
  <si>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</si>
  <si>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</si>
  <si>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</si>
  <si>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</si>
  <si>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</si>
  <si>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</si>
  <si>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</si>
  <si>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</si>
  <si>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</si>
  <si>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</si>
  <si>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</si>
  <si>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</si>
  <si>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</si>
  <si>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</si>
  <si>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</si>
  <si>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</si>
  <si>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</si>
  <si>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</si>
  <si>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</si>
  <si>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</si>
  <si>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</si>
  <si>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</si>
  <si>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</si>
  <si>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</si>
  <si>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</si>
  <si>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</si>
  <si>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</si>
  <si>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</si>
  <si>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</si>
  <si>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</si>
  <si>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</si>
  <si>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</si>
  <si>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</si>
  <si>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</si>
  <si>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</si>
  <si>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</si>
  <si>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</si>
  <si>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</si>
  <si>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</si>
  <si>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</si>
  <si>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</si>
  <si>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</si>
  <si>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</si>
  <si>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</si>
  <si>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</si>
  <si>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</si>
  <si>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</si>
  <si>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</si>
  <si>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</si>
  <si>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</si>
  <si>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</si>
  <si>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</si>
  <si>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</si>
  <si>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</si>
  <si>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</si>
  <si>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</si>
  <si>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</si>
  <si>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</si>
  <si>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</si>
  <si>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</si>
  <si>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</si>
  <si>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</si>
  <si>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</si>
  <si>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</si>
  <si>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</si>
  <si>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</si>
  <si>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</si>
  <si>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</si>
  <si>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</si>
  <si>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</si>
  <si>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</si>
  <si>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</si>
  <si>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</si>
  <si>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</si>
  <si>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</si>
  <si>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</si>
  <si>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</si>
  <si>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</si>
  <si>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</si>
  <si>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</si>
  <si>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</si>
  <si>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</si>
  <si>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</si>
  <si>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</si>
  <si>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</si>
  <si>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</si>
  <si>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</si>
  <si>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</si>
  <si>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</si>
  <si>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</si>
  <si>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</si>
  <si>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</si>
  <si>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</si>
  <si>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</si>
  <si>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</si>
  <si>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</si>
  <si>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</si>
  <si>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</si>
  <si>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</si>
  <si>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</si>
  <si>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</si>
  <si>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</si>
  <si>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</si>
  <si>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</si>
  <si>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</si>
  <si>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</si>
  <si>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</si>
  <si>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</si>
  <si>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</si>
  <si>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</si>
  <si>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</si>
  <si>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</si>
  <si>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</si>
  <si>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</si>
  <si>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</si>
  <si>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</si>
  <si>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</si>
  <si>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</si>
  <si>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</si>
  <si>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</si>
  <si>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</si>
  <si>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</si>
  <si>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</si>
  <si>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</si>
  <si>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</si>
  <si>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</si>
  <si>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</si>
  <si>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</si>
  <si>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</si>
  <si>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</si>
  <si>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</si>
  <si>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</si>
  <si>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</si>
  <si>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</si>
  <si>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</si>
  <si>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</si>
  <si>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</si>
  <si>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</si>
  <si>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</si>
  <si>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</si>
  <si>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</si>
  <si>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</si>
  <si>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</si>
  <si>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</si>
  <si>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</si>
  <si>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</si>
  <si>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</si>
  <si>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</si>
  <si>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</si>
  <si>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</si>
  <si>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</si>
  <si>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</si>
  <si>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</si>
  <si>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</si>
  <si>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</si>
  <si>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</si>
  <si>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</si>
  <si>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</si>
  <si>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</si>
  <si>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</si>
  <si>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</si>
  <si>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</si>
  <si>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</si>
  <si>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</si>
  <si>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</si>
  <si>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</si>
  <si>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</si>
  <si>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</si>
  <si>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</si>
  <si>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</si>
  <si>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</si>
  <si>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</si>
  <si>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</si>
  <si>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</si>
  <si>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</si>
  <si>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</si>
  <si>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</si>
  <si>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</si>
  <si>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</si>
  <si>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</si>
  <si>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</si>
  <si>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</si>
  <si>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</si>
  <si>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</si>
  <si>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</si>
  <si>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</si>
  <si>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</si>
  <si>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</si>
  <si>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</si>
  <si>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</si>
  <si>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</si>
  <si>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</si>
  <si>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</si>
  <si>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</si>
  <si>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</si>
  <si>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</si>
  <si>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</si>
  <si>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</si>
  <si>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</si>
  <si>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</si>
  <si>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</si>
  <si>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</si>
  <si>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</si>
  <si>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</si>
  <si>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</si>
  <si>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</si>
  <si>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</si>
  <si>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</si>
  <si>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</si>
  <si>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</si>
  <si>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</si>
  <si>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</si>
  <si>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</si>
  <si>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</si>
  <si>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</si>
  <si>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</si>
  <si>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</si>
  <si>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</si>
  <si>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</si>
  <si>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</si>
  <si>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</si>
  <si>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</si>
  <si>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</si>
  <si>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</si>
  <si>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</si>
  <si>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</si>
  <si>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</si>
  <si>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</si>
  <si>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</si>
  <si>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</si>
  <si>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</si>
  <si>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</si>
  <si>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</si>
  <si>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</si>
  <si>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</si>
  <si>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</si>
  <si>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</si>
  <si>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</si>
  <si>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</si>
  <si>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</si>
  <si>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</si>
  <si>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</si>
  <si>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</si>
  <si>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</si>
  <si>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</si>
  <si>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</si>
  <si>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</si>
  <si>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</si>
  <si>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</si>
  <si>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</si>
  <si>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</si>
  <si>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</si>
  <si>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</si>
  <si>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</si>
  <si>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</si>
  <si>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</si>
  <si>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</si>
  <si>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</si>
  <si>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</si>
  <si>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</si>
  <si>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</si>
  <si>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</si>
  <si>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</si>
  <si>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</si>
  <si>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</si>
  <si>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</si>
  <si>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</si>
  <si>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</si>
  <si>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</si>
  <si>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</si>
  <si>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</si>
  <si>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</si>
  <si>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</si>
  <si>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</si>
  <si>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</si>
  <si>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</si>
  <si>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</si>
  <si>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</si>
  <si>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</si>
  <si>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</si>
  <si>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</si>
  <si>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</si>
  <si>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</si>
  <si>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</si>
  <si>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</si>
  <si>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</si>
  <si>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</si>
  <si>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</si>
  <si>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</si>
  <si>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</si>
  <si>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</si>
  <si>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</si>
  <si>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</si>
  <si>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</si>
  <si>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</si>
  <si>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</si>
  <si>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</si>
  <si>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</si>
  <si>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</si>
  <si>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</si>
  <si>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</si>
  <si>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</si>
  <si>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</si>
  <si>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</si>
  <si>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</si>
  <si>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</si>
  <si>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</si>
  <si>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</si>
  <si>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</si>
  <si>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</si>
  <si>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</si>
  <si>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</si>
  <si>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</si>
  <si>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</si>
  <si>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</si>
  <si>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</si>
  <si>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</si>
  <si>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</si>
  <si>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</si>
  <si>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</si>
  <si>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</si>
  <si>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</si>
  <si>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</si>
  <si>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</si>
  <si>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</si>
  <si>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</si>
  <si>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</si>
  <si>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</si>
  <si>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</si>
  <si>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</si>
  <si>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</si>
  <si>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</si>
  <si>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</si>
  <si>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</si>
  <si>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</si>
  <si>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</si>
  <si>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</si>
  <si>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</si>
  <si>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</si>
  <si>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</si>
  <si>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</si>
  <si>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</si>
  <si>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</si>
  <si>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</si>
  <si>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</si>
  <si>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</si>
  <si>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</si>
  <si>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</si>
  <si>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</si>
  <si>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</si>
  <si>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</si>
  <si>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</si>
  <si>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</si>
  <si>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</si>
  <si>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</si>
  <si>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</si>
  <si>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</si>
  <si>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</si>
  <si>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</si>
  <si>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</si>
  <si>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</si>
  <si>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</si>
  <si>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</si>
  <si>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</si>
  <si>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</si>
  <si>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</si>
  <si>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</si>
  <si>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</si>
  <si>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</si>
  <si>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</si>
  <si>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</si>
  <si>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</si>
  <si>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</si>
  <si>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</si>
  <si>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</si>
  <si>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</si>
  <si>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</si>
  <si>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</si>
  <si>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</si>
  <si>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</si>
  <si>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</si>
  <si>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</si>
  <si>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</si>
  <si>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</si>
  <si>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</si>
  <si>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</si>
  <si>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</si>
  <si>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</si>
  <si>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</si>
  <si>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</si>
  <si>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</si>
  <si>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</si>
  <si>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</si>
  <si>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</si>
  <si>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</si>
  <si>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</si>
  <si>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</si>
  <si>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</si>
  <si>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</si>
  <si>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</si>
  <si>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</si>
  <si>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</si>
  <si>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</si>
  <si>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</si>
  <si>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</si>
  <si>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</si>
  <si>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</si>
  <si>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</si>
  <si>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</si>
  <si>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</si>
  <si>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</si>
  <si>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</si>
  <si>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</si>
  <si>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</si>
  <si>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</si>
  <si>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</si>
  <si>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</si>
  <si>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</si>
  <si>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</si>
  <si>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</si>
  <si>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</si>
  <si>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</si>
  <si>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</si>
  <si>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</si>
  <si>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</si>
  <si>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</si>
  <si>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</si>
  <si>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</si>
  <si>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</si>
  <si>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</si>
  <si>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</si>
  <si>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</si>
  <si>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</si>
  <si>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</si>
  <si>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</si>
  <si>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</si>
  <si>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</si>
  <si>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</si>
  <si>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</si>
  <si>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</si>
  <si>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</si>
  <si>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</si>
  <si>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</si>
  <si>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</si>
  <si>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</si>
  <si>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</si>
  <si>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</si>
  <si>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</si>
  <si>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</si>
  <si>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</si>
  <si>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</si>
  <si>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</si>
  <si>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</si>
  <si>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</si>
  <si>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</si>
  <si>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</si>
  <si>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</si>
  <si>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</si>
  <si>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</si>
  <si>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</si>
  <si>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</si>
  <si>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</si>
  <si>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</si>
  <si>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</si>
  <si>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</si>
  <si>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</si>
  <si>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</si>
  <si>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</si>
  <si>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</si>
  <si>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</si>
  <si>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</si>
  <si>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</si>
  <si>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</si>
  <si>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</si>
  <si>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</si>
  <si>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</si>
  <si>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</si>
  <si>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</si>
  <si>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</si>
  <si>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</si>
  <si>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</si>
  <si>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</si>
  <si>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</si>
  <si>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</si>
  <si>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</si>
  <si>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</si>
  <si>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</si>
  <si>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</si>
  <si>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</si>
  <si>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</si>
  <si>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</si>
  <si>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</si>
  <si>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</si>
  <si>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</si>
  <si>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</si>
  <si>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</si>
  <si>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</si>
  <si>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</si>
  <si>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</si>
  <si>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</si>
  <si>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</si>
  <si>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</si>
  <si>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</si>
  <si>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</si>
  <si>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</si>
  <si>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</si>
  <si>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</si>
  <si>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</si>
  <si>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</si>
  <si>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</si>
  <si>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</si>
  <si>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</si>
  <si>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</si>
  <si>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</si>
  <si>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</si>
  <si>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</si>
  <si>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</si>
  <si>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</si>
  <si>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</si>
  <si>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</si>
  <si>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</si>
  <si>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</si>
  <si>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</si>
  <si>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</si>
  <si>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</si>
  <si>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</si>
  <si>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</si>
  <si>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</si>
  <si>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</si>
  <si>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</si>
  <si>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</si>
  <si>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</si>
  <si>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</si>
  <si>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</si>
  <si>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</si>
  <si>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</si>
  <si>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</si>
  <si>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</si>
  <si>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</si>
  <si>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</si>
  <si>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</si>
  <si>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</si>
  <si>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</si>
  <si>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</si>
  <si>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</si>
  <si>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</si>
  <si>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</si>
  <si>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</si>
  <si>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</si>
  <si>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</si>
  <si>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</si>
  <si>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</si>
  <si>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</si>
  <si>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</si>
  <si>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</si>
  <si>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</si>
  <si>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</si>
  <si>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</si>
  <si>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</si>
  <si>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</si>
  <si>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</si>
  <si>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</si>
  <si>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</si>
  <si>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</si>
  <si>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</si>
  <si>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</si>
  <si>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</si>
  <si>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</si>
  <si>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</si>
  <si>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</si>
  <si>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</si>
  <si>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</si>
  <si>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</si>
  <si>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</si>
  <si>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</si>
  <si>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</si>
  <si>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</si>
  <si>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</si>
  <si>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</si>
  <si>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</si>
  <si>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</si>
  <si>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</si>
  <si>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</si>
  <si>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</si>
  <si>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</si>
  <si>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</si>
  <si>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</si>
  <si>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</si>
  <si>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</si>
  <si>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</si>
  <si>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</si>
  <si>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</si>
  <si>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</si>
  <si>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</si>
  <si>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</si>
  <si>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</si>
  <si>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</si>
  <si>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</si>
  <si>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</si>
  <si>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</si>
  <si>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</si>
  <si>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</si>
  <si>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</si>
  <si>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</si>
  <si>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</si>
  <si>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</si>
  <si>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</si>
  <si>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</si>
  <si>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</si>
  <si>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</si>
  <si>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</si>
  <si>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</si>
  <si>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</si>
  <si>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</si>
  <si>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</si>
  <si>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</si>
  <si>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</si>
  <si>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</si>
  <si>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</si>
  <si>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</si>
  <si>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</si>
  <si>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</si>
  <si>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</si>
  <si>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</si>
  <si>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</si>
  <si>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</si>
  <si>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</si>
  <si>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</si>
  <si>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</si>
  <si>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</si>
  <si>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</si>
  <si>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</si>
  <si>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</si>
  <si>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</si>
  <si>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</si>
  <si>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</si>
  <si>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</si>
  <si>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</si>
  <si>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</si>
  <si>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</si>
  <si>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</si>
  <si>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</si>
  <si>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</si>
  <si>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</si>
  <si>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</si>
  <si>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</si>
  <si>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</si>
  <si>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</si>
  <si>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</si>
  <si>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</si>
  <si>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</si>
  <si>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</si>
  <si>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</si>
  <si>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</si>
  <si>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</si>
  <si>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</si>
  <si>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</si>
  <si>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</si>
  <si>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</si>
  <si>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</si>
  <si>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</si>
  <si>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</si>
  <si>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</si>
  <si>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</si>
  <si>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</si>
  <si>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</si>
  <si>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</si>
  <si>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</si>
  <si>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</si>
  <si>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</si>
  <si>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</si>
  <si>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</si>
  <si>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</si>
  <si>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</si>
  <si>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</si>
  <si>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</si>
  <si>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</si>
  <si>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</si>
  <si>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</si>
  <si>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</si>
  <si>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</si>
  <si>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</si>
  <si>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</si>
  <si>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</si>
  <si>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</si>
  <si>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</si>
  <si>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</si>
  <si>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</si>
  <si>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</si>
  <si>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</si>
  <si>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</si>
  <si>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</si>
  <si>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</si>
  <si>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</si>
  <si>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</si>
  <si>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</si>
  <si>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</si>
  <si>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</si>
  <si>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</si>
  <si>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</si>
  <si>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</si>
  <si>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</si>
  <si>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</si>
  <si>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</si>
  <si>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</si>
  <si>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</si>
  <si>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</si>
  <si>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</si>
  <si>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</si>
  <si>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</si>
  <si>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</si>
  <si>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</si>
  <si>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</si>
  <si>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</si>
  <si>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</si>
  <si>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</si>
  <si>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</si>
  <si>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</si>
  <si>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</si>
  <si>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</si>
  <si>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</si>
  <si>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</si>
  <si>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</si>
  <si>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</si>
  <si>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</si>
  <si>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</si>
  <si>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</si>
  <si>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</si>
  <si>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</si>
  <si>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</si>
  <si>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</si>
  <si>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</si>
  <si>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</si>
  <si>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</si>
  <si>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</si>
  <si>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</si>
  <si>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</si>
  <si>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</si>
  <si>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</si>
  <si>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</si>
  <si>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</si>
  <si>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</si>
  <si>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</si>
  <si>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</si>
  <si>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</si>
  <si>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</si>
  <si>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</si>
  <si>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</si>
  <si>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</si>
  <si>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</si>
  <si>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</si>
  <si>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</si>
  <si>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</si>
  <si>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</si>
  <si>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</si>
  <si>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</si>
  <si>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</si>
  <si>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</si>
  <si>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</si>
  <si>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</si>
  <si>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</si>
  <si>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</si>
  <si>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</si>
  <si>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</si>
  <si>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</si>
  <si>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</si>
  <si>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</si>
  <si>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</si>
  <si>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</si>
  <si>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</si>
  <si>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</si>
  <si>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</si>
  <si>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</si>
  <si>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</si>
  <si>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</si>
  <si>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</si>
  <si>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</si>
  <si>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</si>
  <si>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</si>
  <si>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</si>
  <si>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</si>
  <si>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</si>
  <si>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</si>
  <si>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</si>
  <si>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</si>
  <si>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</si>
  <si>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</si>
  <si>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</si>
  <si>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</si>
  <si>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</si>
  <si>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</si>
  <si>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</si>
  <si>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</si>
  <si>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</si>
  <si>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</si>
  <si>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</si>
  <si>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</si>
  <si>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</si>
  <si>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</si>
  <si>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</si>
  <si>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</si>
  <si>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</si>
  <si>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</si>
  <si>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</si>
  <si>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</si>
  <si>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</si>
  <si>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</si>
  <si>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</si>
  <si>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</si>
  <si>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</si>
  <si>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</si>
  <si>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</si>
  <si>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</si>
  <si>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</si>
  <si>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</si>
  <si>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</si>
  <si>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</si>
  <si>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</si>
  <si>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</si>
  <si>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</si>
  <si>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</si>
  <si>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</si>
  <si>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</si>
  <si>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</si>
  <si>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</si>
  <si>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</si>
  <si>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</si>
  <si>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</si>
  <si>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</si>
  <si>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</si>
  <si>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</si>
  <si>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</si>
  <si>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</si>
  <si>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</si>
  <si>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</si>
  <si>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</si>
  <si>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</si>
  <si>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</si>
  <si>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</si>
  <si>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</si>
  <si>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</si>
  <si>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</si>
  <si>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</si>
  <si>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</si>
  <si>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</si>
  <si>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</si>
  <si>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</si>
  <si>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</si>
  <si>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</si>
  <si>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</si>
  <si>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</si>
  <si>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</si>
  <si>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</si>
  <si>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</si>
  <si>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</si>
  <si>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</si>
  <si>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</si>
  <si>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</si>
  <si>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</si>
  <si>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</si>
  <si>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</si>
  <si>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</si>
  <si>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</si>
  <si>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</si>
  <si>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</si>
  <si>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</si>
  <si>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</si>
  <si>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</si>
  <si>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</si>
  <si>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</si>
  <si>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</si>
  <si>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</si>
  <si>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</si>
  <si>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</si>
  <si>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</si>
  <si>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</si>
  <si>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</si>
  <si>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</si>
  <si>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</si>
  <si>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</si>
  <si>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</si>
  <si>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</si>
  <si>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</si>
  <si>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</si>
  <si>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</si>
  <si>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</si>
  <si>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</si>
  <si>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</si>
  <si>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</si>
  <si>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</si>
  <si>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</si>
  <si>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</si>
  <si>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</si>
  <si>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</si>
  <si>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</si>
  <si>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</si>
  <si>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</si>
  <si>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</si>
  <si>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</si>
  <si>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</si>
  <si>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</si>
  <si>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</si>
  <si>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</si>
  <si>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</si>
  <si>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</si>
  <si>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</si>
  <si>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</si>
  <si>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</si>
  <si>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</si>
  <si>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</si>
  <si>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</si>
  <si>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</si>
  <si>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</si>
  <si>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</si>
  <si>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</si>
  <si>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</si>
  <si>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</si>
  <si>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</si>
  <si>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</si>
  <si>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</si>
  <si>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</si>
  <si>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</si>
  <si>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</si>
  <si>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</si>
  <si>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</si>
  <si>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</si>
  <si>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</si>
  <si>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</si>
  <si>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</si>
  <si>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</si>
  <si>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</si>
  <si>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</si>
  <si>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</si>
  <si>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</si>
  <si>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</si>
  <si>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</si>
  <si>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</si>
  <si>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</si>
  <si>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</si>
  <si>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</si>
  <si>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</si>
  <si>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</si>
  <si>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</si>
  <si>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</si>
  <si>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</si>
  <si>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</si>
  <si>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</si>
  <si>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</si>
  <si>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</si>
  <si>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</si>
  <si>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</si>
  <si>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</si>
  <si>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</si>
  <si>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</si>
  <si>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</si>
  <si>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</si>
  <si>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</si>
  <si>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</si>
  <si>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</si>
  <si>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</si>
  <si>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</si>
  <si>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</si>
  <si>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</si>
  <si>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</si>
  <si>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</si>
  <si>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</si>
  <si>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</si>
  <si>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</si>
  <si>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</si>
  <si>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</si>
  <si>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</si>
  <si>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</si>
  <si>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</si>
  <si>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</si>
  <si>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</si>
  <si>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</si>
  <si>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</si>
  <si>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</si>
  <si>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</si>
  <si>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</si>
  <si>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</si>
  <si>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</si>
  <si>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</si>
  <si>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</si>
  <si>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</si>
  <si>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</si>
  <si>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</si>
  <si>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</si>
  <si>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</si>
  <si>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</si>
  <si>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</si>
  <si>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</si>
  <si>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</si>
  <si>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</si>
  <si>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</si>
  <si>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</si>
  <si>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</si>
  <si>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</si>
  <si>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</si>
  <si>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</si>
  <si>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</si>
  <si>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</si>
  <si>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</si>
  <si>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</si>
  <si>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</si>
  <si>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</si>
  <si>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</si>
  <si>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</si>
  <si>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</si>
  <si>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</si>
  <si>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</si>
  <si>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</si>
  <si>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</si>
  <si>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</si>
  <si>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</si>
  <si>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</si>
  <si>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</si>
  <si>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</si>
  <si>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</si>
  <si>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</si>
  <si>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</si>
  <si>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</si>
  <si>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</si>
  <si>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</si>
  <si>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</si>
  <si>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</si>
  <si>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</si>
  <si>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</si>
  <si>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</si>
  <si>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</si>
  <si>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</si>
  <si>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</si>
  <si>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</si>
  <si>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</si>
  <si>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</si>
  <si>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</si>
  <si>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</si>
  <si>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</si>
  <si>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</si>
  <si>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</si>
  <si>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</si>
  <si>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</si>
  <si>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</si>
  <si>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</si>
  <si>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</si>
  <si>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</si>
  <si>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</si>
  <si>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</si>
  <si>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</si>
  <si>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</si>
  <si>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</si>
  <si>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</si>
  <si>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</si>
  <si>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</si>
  <si>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</si>
  <si>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</si>
  <si>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</si>
  <si>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</si>
  <si>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</si>
  <si>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</si>
  <si>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</si>
  <si>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</si>
  <si>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</si>
  <si>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</si>
  <si>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</si>
  <si>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</si>
  <si>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</si>
  <si>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</si>
  <si>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</si>
  <si>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</si>
  <si>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</si>
  <si>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</si>
  <si>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</si>
  <si>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</si>
  <si>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</si>
  <si>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</si>
  <si>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</si>
  <si>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</si>
  <si>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</si>
  <si>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</si>
  <si>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</si>
  <si>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</si>
  <si>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</si>
  <si>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</si>
  <si>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</si>
  <si>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</si>
  <si>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</si>
  <si>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</si>
  <si>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</si>
  <si>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</si>
  <si>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</si>
  <si>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</si>
  <si>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</si>
  <si>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</si>
  <si>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</si>
  <si>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</si>
  <si>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</si>
  <si>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</si>
  <si>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</si>
  <si>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</si>
  <si>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</si>
  <si>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</si>
  <si>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</si>
  <si>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</si>
  <si>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</si>
  <si>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</si>
  <si>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</si>
  <si>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</si>
  <si>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</si>
  <si>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</si>
  <si>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</si>
  <si>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</si>
  <si>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</si>
  <si>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</si>
  <si>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</si>
  <si>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</si>
  <si>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</si>
  <si>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</si>
  <si>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</si>
  <si>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</si>
  <si>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</si>
  <si>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</si>
  <si>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</si>
  <si>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</si>
  <si>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</si>
  <si>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</si>
  <si>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</si>
  <si>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</si>
  <si>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</si>
  <si>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</si>
  <si>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</si>
  <si>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</si>
  <si>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</si>
  <si>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</si>
  <si>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</si>
  <si>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</si>
  <si>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</si>
  <si>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</si>
  <si>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</si>
  <si>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</si>
  <si>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</si>
  <si>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</si>
  <si>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</si>
  <si>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</si>
  <si>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</si>
  <si>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</si>
  <si>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</si>
  <si>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</si>
  <si>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</si>
  <si>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</si>
  <si>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</si>
  <si>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</si>
  <si>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</si>
  <si>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</si>
  <si>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</si>
  <si>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</si>
  <si>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</si>
  <si>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</si>
  <si>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</si>
  <si>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</si>
  <si>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</si>
  <si>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</si>
  <si>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</si>
  <si>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</si>
  <si>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</si>
  <si>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</si>
  <si>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</si>
  <si>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</si>
  <si>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</si>
  <si>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</si>
  <si>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</si>
  <si>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</si>
  <si>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</si>
  <si>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</si>
  <si>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</si>
  <si>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</si>
  <si>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</si>
  <si>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</si>
  <si>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</si>
  <si>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</si>
  <si>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</si>
  <si>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</si>
  <si>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</si>
  <si>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</si>
  <si>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</si>
  <si>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</si>
  <si>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</si>
  <si>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</si>
  <si>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</si>
  <si>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</si>
  <si>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</si>
  <si>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</si>
  <si>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</si>
  <si>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</si>
  <si>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</si>
  <si>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</si>
  <si>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</si>
  <si>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</si>
  <si>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</si>
  <si>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</si>
  <si>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</si>
  <si>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</si>
  <si>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</si>
  <si>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</si>
  <si>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</si>
  <si>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</si>
  <si>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</si>
  <si>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</si>
  <si>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</si>
  <si>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</si>
  <si>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</si>
  <si>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</si>
  <si>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</si>
  <si>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</si>
  <si>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</si>
  <si>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</si>
  <si>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</si>
  <si>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</si>
  <si>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</si>
  <si>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</si>
  <si>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</si>
  <si>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</si>
  <si>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</si>
  <si>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</si>
  <si>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</si>
  <si>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</si>
  <si>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</si>
  <si>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</si>
  <si>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</si>
  <si>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</si>
  <si>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</si>
  <si>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</si>
  <si>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</si>
  <si>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</si>
  <si>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</si>
  <si>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</si>
  <si>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</si>
  <si>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</si>
  <si>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</si>
  <si>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</si>
  <si>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</si>
  <si>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</si>
  <si>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</si>
  <si>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</si>
  <si>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</si>
  <si>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</si>
  <si>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</si>
  <si>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</si>
  <si>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</si>
  <si>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</si>
  <si>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</si>
  <si>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</si>
  <si>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</si>
  <si>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</si>
  <si>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</si>
  <si>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</si>
  <si>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</si>
  <si>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</si>
  <si>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</si>
  <si>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</si>
  <si>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</si>
  <si>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</si>
  <si>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</si>
  <si>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</si>
  <si>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</si>
  <si>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</si>
  <si>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</si>
  <si>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</si>
  <si>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</si>
  <si>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</si>
  <si>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</si>
  <si>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</si>
  <si>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</si>
  <si>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</si>
  <si>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</si>
  <si>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</si>
  <si>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</si>
  <si>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</si>
  <si>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</si>
  <si>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</si>
  <si>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</si>
  <si>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</si>
  <si>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</si>
  <si>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</si>
  <si>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</si>
  <si>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</si>
  <si>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</si>
  <si>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</si>
  <si>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</si>
  <si>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</si>
  <si>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</si>
  <si>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</si>
  <si>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</si>
  <si>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</si>
  <si>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</si>
  <si>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</si>
  <si>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</si>
  <si>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</si>
  <si>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</si>
  <si>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</si>
  <si>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</si>
  <si>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</si>
  <si>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</si>
  <si>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</si>
  <si>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</si>
  <si>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</si>
  <si>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</si>
  <si>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</si>
  <si>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</si>
  <si>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</si>
  <si>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</si>
  <si>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</si>
  <si>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</si>
  <si>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</si>
  <si>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</si>
  <si>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</si>
  <si>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</si>
  <si>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</si>
  <si>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</si>
  <si>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</si>
  <si>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</si>
  <si>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</si>
  <si>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</si>
  <si>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</si>
  <si>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</si>
  <si>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</si>
  <si>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</si>
  <si>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</si>
  <si>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</si>
  <si>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</si>
  <si>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</si>
  <si>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</si>
  <si>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</si>
  <si>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</si>
  <si>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</si>
  <si>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</si>
  <si>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</si>
  <si>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</si>
  <si>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</si>
  <si>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</si>
  <si>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</si>
  <si>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</si>
  <si>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</si>
  <si>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</si>
  <si>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</si>
  <si>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</si>
  <si>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</si>
  <si>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</si>
  <si>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</si>
  <si>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</si>
  <si>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</si>
  <si>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</si>
  <si>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</si>
  <si>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</si>
  <si>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</si>
  <si>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</si>
  <si>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</si>
  <si>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</si>
  <si>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</si>
  <si>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</si>
  <si>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</si>
  <si>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</si>
  <si>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</si>
  <si>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</si>
  <si>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</si>
  <si>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</si>
  <si>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</si>
  <si>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</si>
  <si>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</si>
  <si>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</si>
  <si>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</si>
  <si>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</si>
  <si>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</si>
  <si>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</si>
  <si>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</si>
  <si>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</si>
  <si>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</si>
  <si>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</si>
  <si>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</si>
  <si>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</si>
  <si>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</si>
  <si>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</si>
  <si>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</si>
  <si>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</si>
  <si>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</si>
  <si>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</si>
  <si>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</si>
  <si>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</si>
  <si>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</si>
  <si>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</si>
  <si>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</si>
  <si>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</si>
  <si>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</si>
  <si>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</si>
  <si>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</si>
  <si>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</si>
  <si>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</si>
  <si>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</si>
  <si>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</si>
  <si>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</si>
  <si>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</si>
  <si>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</si>
  <si>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</si>
  <si>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</si>
  <si>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</si>
  <si>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</si>
  <si>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</si>
  <si>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</si>
  <si>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</si>
  <si>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</si>
  <si>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</si>
  <si>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</si>
  <si>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</si>
  <si>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</si>
  <si>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</si>
  <si>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</si>
  <si>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</si>
  <si>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</si>
  <si>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</si>
  <si>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</si>
  <si>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</si>
  <si>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</si>
  <si>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</si>
  <si>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</si>
  <si>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</si>
  <si>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</si>
  <si>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</si>
  <si>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</si>
  <si>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</si>
  <si>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</si>
  <si>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</si>
  <si>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</si>
  <si>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</si>
  <si>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</si>
  <si>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</si>
  <si>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</si>
  <si>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</si>
  <si>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</si>
  <si>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</si>
  <si>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</si>
  <si>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</si>
  <si>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</si>
  <si>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</si>
  <si>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</si>
  <si>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</si>
  <si>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</si>
  <si>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</si>
  <si>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</si>
  <si>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</si>
  <si>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</si>
  <si>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</si>
  <si>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</si>
  <si>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</si>
  <si>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</si>
  <si>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</si>
  <si>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</si>
  <si>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</si>
  <si>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</si>
  <si>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</si>
  <si>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</si>
  <si>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</si>
  <si>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</si>
  <si>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</si>
  <si>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</si>
  <si>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</si>
  <si>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</si>
  <si>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</si>
  <si>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</si>
  <si>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</si>
  <si>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</si>
  <si>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</si>
  <si>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</si>
  <si>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</si>
  <si>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</si>
  <si>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</si>
  <si>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</si>
  <si>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</si>
  <si>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</si>
  <si>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</si>
  <si>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</si>
  <si>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</si>
  <si>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</si>
  <si>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</si>
  <si>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</si>
  <si>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</si>
  <si>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</si>
  <si>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</si>
  <si>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</si>
  <si>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</si>
  <si>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</si>
  <si>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</si>
  <si>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</si>
  <si>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</si>
  <si>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</si>
  <si>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</si>
  <si>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</si>
  <si>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</si>
  <si>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</si>
  <si>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</si>
  <si>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</si>
  <si>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</si>
  <si>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</si>
  <si>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</si>
  <si>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</si>
  <si>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</si>
  <si>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</si>
  <si>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</si>
  <si>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</si>
  <si>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</si>
  <si>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</si>
  <si>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</si>
  <si>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</si>
  <si>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</si>
  <si>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</si>
  <si>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</si>
  <si>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</si>
  <si>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</si>
  <si>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</si>
  <si>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</si>
  <si>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</si>
  <si>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</si>
  <si>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</si>
  <si>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</si>
  <si>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</si>
  <si>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</si>
  <si>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</si>
  <si>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</si>
  <si>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</si>
  <si>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</si>
  <si>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</si>
  <si>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</si>
  <si>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</si>
  <si>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</si>
  <si>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</si>
  <si>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</si>
  <si>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</si>
  <si>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</si>
  <si>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</si>
  <si>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</si>
  <si>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</si>
  <si>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</si>
  <si>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</si>
  <si>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</si>
  <si>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</si>
  <si>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</si>
  <si>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</si>
  <si>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</si>
  <si>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</si>
  <si>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</si>
  <si>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</si>
  <si>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</si>
  <si>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</si>
  <si>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</si>
  <si>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</si>
  <si>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</si>
  <si>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</si>
  <si>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</si>
  <si>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</si>
  <si>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</si>
  <si>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</si>
  <si>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</si>
  <si>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</si>
  <si>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</si>
  <si>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</si>
  <si>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</si>
  <si>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</si>
  <si>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</si>
  <si>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</si>
  <si>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</si>
  <si>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</si>
  <si>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</si>
  <si>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</si>
  <si>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</si>
  <si>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</si>
  <si>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</si>
  <si>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</si>
  <si>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</si>
  <si>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</si>
  <si>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</si>
  <si>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</si>
  <si>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</si>
  <si>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</si>
  <si>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</si>
  <si>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</si>
  <si>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</si>
  <si>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</si>
  <si>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</si>
  <si>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</si>
  <si>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</si>
  <si>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</si>
  <si>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</si>
  <si>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</si>
  <si>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</si>
  <si>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</si>
  <si>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</si>
  <si>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</si>
  <si>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</si>
  <si>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</si>
  <si>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</si>
  <si>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</si>
  <si>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</si>
  <si>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</si>
  <si>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</si>
  <si>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</si>
  <si>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</si>
  <si>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</si>
  <si>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</si>
  <si>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</si>
  <si>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</si>
  <si>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</si>
  <si>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</si>
  <si>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</si>
  <si>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</si>
  <si>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</si>
  <si>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</si>
  <si>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</si>
  <si>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</si>
  <si>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</si>
  <si>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</si>
  <si>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</si>
  <si>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</si>
  <si>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</si>
  <si>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</si>
  <si>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</si>
  <si>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</si>
  <si>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</si>
  <si>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</si>
  <si>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</si>
  <si>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</si>
  <si>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</si>
  <si>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</si>
  <si>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</si>
  <si>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</si>
  <si>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</si>
  <si>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</si>
  <si>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</si>
  <si>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</si>
  <si>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</si>
  <si>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</si>
  <si>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</si>
  <si>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</si>
  <si>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</si>
  <si>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</si>
  <si>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</si>
  <si>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</si>
  <si>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</si>
  <si>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</si>
  <si>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</si>
  <si>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</si>
  <si>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</si>
  <si>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</si>
  <si>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</si>
  <si>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</si>
  <si>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</si>
  <si>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</si>
  <si>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</si>
  <si>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</si>
  <si>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</si>
  <si>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</si>
  <si>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</si>
  <si>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</si>
  <si>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</si>
  <si>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</si>
  <si>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</si>
  <si>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</si>
  <si>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</si>
  <si>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</si>
  <si>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</si>
  <si>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</si>
  <si>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</si>
  <si>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</si>
  <si>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</si>
  <si>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</si>
  <si>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</si>
  <si>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</si>
  <si>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</si>
  <si>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</si>
  <si>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</si>
  <si>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</si>
  <si>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</si>
  <si>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</si>
  <si>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</si>
  <si>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</si>
  <si>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</si>
  <si>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</si>
  <si>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</si>
  <si>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</si>
  <si>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</si>
  <si>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</si>
  <si>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</si>
  <si>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</si>
  <si>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</si>
  <si>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</si>
  <si>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</si>
  <si>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</si>
  <si>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</si>
  <si>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</si>
  <si>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</si>
  <si>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</si>
  <si>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</si>
  <si>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</si>
  <si>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</si>
  <si>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</si>
  <si>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</si>
  <si>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</si>
  <si>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</si>
  <si>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</si>
  <si>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</si>
  <si>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</si>
  <si>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</si>
  <si>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</si>
  <si>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</si>
  <si>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</si>
  <si>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</si>
  <si>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</si>
  <si>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</si>
  <si>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</si>
  <si>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</si>
  <si>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</si>
  <si>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</si>
  <si>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</si>
  <si>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</si>
  <si>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</si>
  <si>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</si>
  <si>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</si>
  <si>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</si>
  <si>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</si>
  <si>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</si>
  <si>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</si>
  <si>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</si>
  <si>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</si>
  <si>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</si>
  <si>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</si>
  <si>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</si>
  <si>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</si>
  <si>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</si>
  <si>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</si>
  <si>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</si>
  <si>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</si>
  <si>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</si>
  <si>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</si>
  <si>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</si>
  <si>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</si>
  <si>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</si>
  <si>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</si>
  <si>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</si>
  <si>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</si>
  <si>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</si>
  <si>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</si>
  <si>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</si>
  <si>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</si>
  <si>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</si>
  <si>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</si>
  <si>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</si>
  <si>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</si>
  <si>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</si>
  <si>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</si>
  <si>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</si>
  <si>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</si>
  <si>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</si>
  <si>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</si>
  <si>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</si>
  <si>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</si>
  <si>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</si>
  <si>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</si>
  <si>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</si>
  <si>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</si>
  <si>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</si>
  <si>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</si>
  <si>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</si>
  <si>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</si>
  <si>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</si>
  <si>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</si>
  <si>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</si>
  <si>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</si>
  <si>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</si>
  <si>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</si>
  <si>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</si>
  <si>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</si>
  <si>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</si>
  <si>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</si>
  <si>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</si>
  <si>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</si>
  <si>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</si>
  <si>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</si>
  <si>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</si>
  <si>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</si>
  <si>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</si>
  <si>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</si>
  <si>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</si>
  <si>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</si>
  <si>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</si>
  <si>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</si>
  <si>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</si>
  <si>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</si>
  <si>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</si>
  <si>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</si>
  <si>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</si>
  <si>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</si>
  <si>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</si>
  <si>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</si>
  <si>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</si>
  <si>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</si>
  <si>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</si>
  <si>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</si>
  <si>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</si>
  <si>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</si>
  <si>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</si>
  <si>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</si>
  <si>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</si>
  <si>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</si>
  <si>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</si>
  <si>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</si>
  <si>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</si>
  <si>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</si>
  <si>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</si>
  <si>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</si>
  <si>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</si>
  <si>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</si>
  <si>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</si>
  <si>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</si>
  <si>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</si>
  <si>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</si>
  <si>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</si>
  <si>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</si>
  <si>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</si>
  <si>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</si>
  <si>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</si>
  <si>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</si>
  <si>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</si>
  <si>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</si>
  <si>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</si>
  <si>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</si>
  <si>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</si>
  <si>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</si>
  <si>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</si>
  <si>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</si>
  <si>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</si>
  <si>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</si>
  <si>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</si>
  <si>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</si>
  <si>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</si>
  <si>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</si>
  <si>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</si>
  <si>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</si>
  <si>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</si>
  <si>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</si>
  <si>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</si>
  <si>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</si>
  <si>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</si>
  <si>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</si>
  <si>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</si>
  <si>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</si>
  <si>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</si>
  <si>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</si>
  <si>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</si>
  <si>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</si>
  <si>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</si>
  <si>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</si>
  <si>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</si>
  <si>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</si>
  <si>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</si>
  <si>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</si>
  <si>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</si>
  <si>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</si>
  <si>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</si>
  <si>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</si>
  <si>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</si>
  <si>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</si>
  <si>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</si>
  <si>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</si>
  <si>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</si>
  <si>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</si>
  <si>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</si>
  <si>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</si>
  <si>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</si>
  <si>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</si>
  <si>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</si>
  <si>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</si>
  <si>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</si>
  <si>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</si>
  <si>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</si>
  <si>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</si>
  <si>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</si>
  <si>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</si>
  <si>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</si>
  <si>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</si>
  <si>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</si>
  <si>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</si>
  <si>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</si>
  <si>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</si>
  <si>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</si>
  <si>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</si>
  <si>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</si>
  <si>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</si>
  <si>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</si>
  <si>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</si>
  <si>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</si>
  <si>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</si>
  <si>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</si>
  <si>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</si>
  <si>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</si>
  <si>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</si>
  <si>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</si>
  <si>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</si>
  <si>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</si>
  <si>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</si>
  <si>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</si>
  <si>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</si>
  <si>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</si>
  <si>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</si>
  <si>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</si>
  <si>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</si>
  <si>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</si>
  <si>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</si>
  <si>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</si>
  <si>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</si>
  <si>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</si>
  <si>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</si>
  <si>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</si>
  <si>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</si>
  <si>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</si>
  <si>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</si>
  <si>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</si>
  <si>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</si>
  <si>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</si>
  <si>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</si>
  <si>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</si>
  <si>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</si>
  <si>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</si>
  <si>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</si>
  <si>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</si>
  <si>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</si>
  <si>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</si>
  <si>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</si>
  <si>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</si>
  <si>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</si>
  <si>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</si>
  <si>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</si>
  <si>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</si>
  <si>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</si>
  <si>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</si>
  <si>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</si>
  <si>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</si>
  <si>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</si>
  <si>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</si>
  <si>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</si>
  <si>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</si>
  <si>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</si>
  <si>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</si>
  <si>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</si>
  <si>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</si>
  <si>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</si>
  <si>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</si>
  <si>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</si>
  <si>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</si>
  <si>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</si>
  <si>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</si>
  <si>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</si>
  <si>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</si>
  <si>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</si>
  <si>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</si>
  <si>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</si>
  <si>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</si>
  <si>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</si>
  <si>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</si>
  <si>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</si>
  <si>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</si>
  <si>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</si>
  <si>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</si>
  <si>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</si>
  <si>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</si>
  <si>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</si>
  <si>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</si>
  <si>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</si>
  <si>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</si>
  <si>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</si>
  <si>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</si>
  <si>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</si>
  <si>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</si>
  <si>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</si>
  <si>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</si>
  <si>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</si>
  <si>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</si>
  <si>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</si>
  <si>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</si>
  <si>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</si>
  <si>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</si>
  <si>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</si>
  <si>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</si>
  <si>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</si>
  <si>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</si>
  <si>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</si>
  <si>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</si>
  <si>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</si>
  <si>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</si>
  <si>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</si>
  <si>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</si>
  <si>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</si>
  <si>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</si>
  <si>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</si>
  <si>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</si>
  <si>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</si>
  <si>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</si>
  <si>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</si>
  <si>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</si>
  <si>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</si>
  <si>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</si>
  <si>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</si>
  <si>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</si>
  <si>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</si>
  <si>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</si>
  <si>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</si>
  <si>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</si>
  <si>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</si>
  <si>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</si>
  <si>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</si>
  <si>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</si>
  <si>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</si>
  <si>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</si>
  <si>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</si>
  <si>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</si>
  <si>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</si>
  <si>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</si>
  <si>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</si>
  <si>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</si>
  <si>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</si>
  <si>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</si>
  <si>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</si>
  <si>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</si>
  <si>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</si>
  <si>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</si>
  <si>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</si>
  <si>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</si>
  <si>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</si>
  <si>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</si>
  <si>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</si>
  <si>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</si>
  <si>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</si>
  <si>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</si>
  <si>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</si>
  <si>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</si>
  <si>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</si>
  <si>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</si>
  <si>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</si>
  <si>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</si>
  <si>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</si>
  <si>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</si>
  <si>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</si>
  <si>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</si>
  <si>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</si>
  <si>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</si>
  <si>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</si>
  <si>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</si>
  <si>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</si>
  <si>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</si>
  <si>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</si>
  <si>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</si>
  <si>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</si>
  <si>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</si>
  <si>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</si>
  <si>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</si>
  <si>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</si>
  <si>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</si>
  <si>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</si>
  <si>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</si>
  <si>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</si>
  <si>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</si>
  <si>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</si>
  <si>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</si>
  <si>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</si>
  <si>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</si>
  <si>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</si>
  <si>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</si>
  <si>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</si>
  <si>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</si>
  <si>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</si>
  <si>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</si>
  <si>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</si>
  <si>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</si>
  <si>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</si>
  <si>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</si>
  <si>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</si>
  <si>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</si>
  <si>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</si>
  <si>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</si>
  <si>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</si>
  <si>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</si>
  <si>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</si>
  <si>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</si>
  <si>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</si>
  <si>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</si>
  <si>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</si>
  <si>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</si>
  <si>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</si>
  <si>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</si>
  <si>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</si>
  <si>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</si>
  <si>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</si>
  <si>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</si>
  <si>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</si>
  <si>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</si>
  <si>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</si>
  <si>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</si>
  <si>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</si>
  <si>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</si>
  <si>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</si>
  <si>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</si>
  <si>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</si>
  <si>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</si>
  <si>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</si>
  <si>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</si>
  <si>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</si>
  <si>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</si>
  <si>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</si>
  <si>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</si>
  <si>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</si>
  <si>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</si>
  <si>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</si>
  <si>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</si>
  <si>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</si>
  <si>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</si>
  <si>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</si>
  <si>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</si>
  <si>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</si>
  <si>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</si>
  <si>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</si>
  <si>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</si>
  <si>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</si>
  <si>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</si>
  <si>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</si>
  <si>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</si>
  <si>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</si>
  <si>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</si>
  <si>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</si>
  <si>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</si>
  <si>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</si>
  <si>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</si>
  <si>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</si>
  <si>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</si>
  <si>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</si>
  <si>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</si>
  <si>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</si>
  <si>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</si>
  <si>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</si>
  <si>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</si>
  <si>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</si>
  <si>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</si>
  <si>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</si>
  <si>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</si>
  <si>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</si>
  <si>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</si>
  <si>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</si>
  <si>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</si>
  <si>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</si>
  <si>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</si>
  <si>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</si>
  <si>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</si>
  <si>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</si>
  <si>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</si>
  <si>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</si>
  <si>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</si>
  <si>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</si>
  <si>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</si>
  <si>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</si>
  <si>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</si>
  <si>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</si>
  <si>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</si>
  <si>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</si>
  <si>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</si>
  <si>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</si>
  <si>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</si>
  <si>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</si>
  <si>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</si>
  <si>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</si>
  <si>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</si>
  <si>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</si>
  <si>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</si>
  <si>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</si>
  <si>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</si>
  <si>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</si>
  <si>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</si>
  <si>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</si>
  <si>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</si>
  <si>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</si>
  <si>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</si>
  <si>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</si>
  <si>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</si>
  <si>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</si>
  <si>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</si>
  <si>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</si>
  <si>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</si>
  <si>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</si>
  <si>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</si>
  <si>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</si>
  <si>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</si>
  <si>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</si>
  <si>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</si>
  <si>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</si>
  <si>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</si>
  <si>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</si>
  <si>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</si>
  <si>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</si>
  <si>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</si>
  <si>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</si>
  <si>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</si>
  <si>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</si>
  <si>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</si>
  <si>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</si>
  <si>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</si>
  <si>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</si>
  <si>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</si>
  <si>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</si>
  <si>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</si>
  <si>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</si>
  <si>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</si>
  <si>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</si>
  <si>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</si>
  <si>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</si>
  <si>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</si>
  <si>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</si>
  <si>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</si>
  <si>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</si>
  <si>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</si>
  <si>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</si>
  <si>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</si>
  <si>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</si>
  <si>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</si>
  <si>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</si>
  <si>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</si>
  <si>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</si>
  <si>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</si>
  <si>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</si>
  <si>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</si>
  <si>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</si>
  <si>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</si>
  <si>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</si>
  <si>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</si>
  <si>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</si>
  <si>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</si>
  <si>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</si>
  <si>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</si>
  <si>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</si>
  <si>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</si>
  <si>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</si>
  <si>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</si>
  <si>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</si>
  <si>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</si>
  <si>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</si>
  <si>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</si>
  <si>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</si>
  <si>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</si>
  <si>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</si>
  <si>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</si>
  <si>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</si>
  <si>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</si>
  <si>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</si>
  <si>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</si>
  <si>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</si>
  <si>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</si>
  <si>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</si>
  <si>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</si>
  <si>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</si>
  <si>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</si>
  <si>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</si>
  <si>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</si>
  <si>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</si>
  <si>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</si>
  <si>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</si>
  <si>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</si>
  <si>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</si>
  <si>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</si>
  <si>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</si>
  <si>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</si>
  <si>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</si>
  <si>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</si>
  <si>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</si>
  <si>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</si>
  <si>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</si>
  <si>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</si>
  <si>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</si>
  <si>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</si>
  <si>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</si>
  <si>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</si>
  <si>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</si>
  <si>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</si>
  <si>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</si>
  <si>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</si>
  <si>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</si>
  <si>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</si>
  <si>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</si>
  <si>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</si>
  <si>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</si>
  <si>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</si>
  <si>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</si>
  <si>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</si>
  <si>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</si>
  <si>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</si>
  <si>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</si>
  <si>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</si>
  <si>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</si>
  <si>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</si>
  <si>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</si>
  <si>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</si>
  <si>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</si>
  <si>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</si>
  <si>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</si>
  <si>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</si>
  <si>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</si>
  <si>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</si>
  <si>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</si>
  <si>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</si>
  <si>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</si>
  <si>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</si>
  <si>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</si>
  <si>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</si>
  <si>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</si>
  <si>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</si>
  <si>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</si>
  <si>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</si>
  <si>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</si>
  <si>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</si>
  <si>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</si>
  <si>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</si>
  <si>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</si>
  <si>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</si>
  <si>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</si>
  <si>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</si>
  <si>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</si>
  <si>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</si>
  <si>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</si>
  <si>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</si>
  <si>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</si>
  <si>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</si>
  <si>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</si>
  <si>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</si>
  <si>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</si>
  <si>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</si>
  <si>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</si>
  <si>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</si>
  <si>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</si>
  <si>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</si>
  <si>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</si>
  <si>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</si>
  <si>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</si>
  <si>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</si>
  <si>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</si>
  <si>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</si>
  <si>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</si>
  <si>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</si>
  <si>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</si>
  <si>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</si>
  <si>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</si>
  <si>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</si>
  <si>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</si>
  <si>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</si>
  <si>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</si>
  <si>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</si>
  <si>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</si>
  <si>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</si>
  <si>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</si>
  <si>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</si>
  <si>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</si>
  <si>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</si>
  <si>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</si>
  <si>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</si>
  <si>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</si>
  <si>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</si>
  <si>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</si>
  <si>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</si>
  <si>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</si>
  <si>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</si>
  <si>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</si>
  <si>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</si>
  <si>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</si>
  <si>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</si>
  <si>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</si>
  <si>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</si>
  <si>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</si>
  <si>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</si>
  <si>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</si>
  <si>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</si>
  <si>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</si>
  <si>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</si>
  <si>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</si>
  <si>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</si>
  <si>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</si>
  <si>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</si>
  <si>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</si>
  <si>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</si>
  <si>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</si>
  <si>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</si>
  <si>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</si>
  <si>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</si>
  <si>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</si>
  <si>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</si>
  <si>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</si>
  <si>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</si>
  <si>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</si>
  <si>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</si>
  <si>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</si>
  <si>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</si>
  <si>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</si>
  <si>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</si>
  <si>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</si>
  <si>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</si>
  <si>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</si>
  <si>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</si>
  <si>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</si>
  <si>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</si>
  <si>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</si>
  <si>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</si>
  <si>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</si>
  <si>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</si>
  <si>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</si>
  <si>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</si>
  <si>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</si>
  <si>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</si>
  <si>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</si>
  <si>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</si>
  <si>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</si>
  <si>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</si>
  <si>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</si>
  <si>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</si>
  <si>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</si>
  <si>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</si>
  <si>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</si>
  <si>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</si>
  <si>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</si>
  <si>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</si>
  <si>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</si>
  <si>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</si>
  <si>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</si>
  <si>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</si>
  <si>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</si>
  <si>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</si>
  <si>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</si>
  <si>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</si>
  <si>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</si>
  <si>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</si>
  <si>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</si>
  <si>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</si>
  <si>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</si>
  <si>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</si>
  <si>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</si>
  <si>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</si>
  <si>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</si>
  <si>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</si>
  <si>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</si>
  <si>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</si>
  <si>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</si>
  <si>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</si>
  <si>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</si>
  <si>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</si>
  <si>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</si>
  <si>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</si>
  <si>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</si>
  <si>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</si>
  <si>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</si>
  <si>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</si>
  <si>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</si>
  <si>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</si>
  <si>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</si>
  <si>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</si>
  <si>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</si>
  <si>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</si>
  <si>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</si>
  <si>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</si>
  <si>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</si>
  <si>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</si>
  <si>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</si>
  <si>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</si>
  <si>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</si>
  <si>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</si>
  <si>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</si>
  <si>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</si>
  <si>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</si>
  <si>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</si>
  <si>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</si>
  <si>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</si>
  <si>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</si>
  <si>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</si>
  <si>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</si>
  <si>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</si>
  <si>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</si>
  <si>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</si>
  <si>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</si>
  <si>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</si>
  <si>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</si>
  <si>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</si>
  <si>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</si>
  <si>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</si>
  <si>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</si>
  <si>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</si>
  <si>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</si>
  <si>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</si>
  <si>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</si>
  <si>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</si>
  <si>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</si>
  <si>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</si>
  <si>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</si>
  <si>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</si>
  <si>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</si>
  <si>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</si>
  <si>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</si>
  <si>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</si>
  <si>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</si>
  <si>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</si>
  <si>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</si>
  <si>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</si>
  <si>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</si>
  <si>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</si>
  <si>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</si>
  <si>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</si>
  <si>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</si>
  <si>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</si>
  <si>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</si>
  <si>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</si>
  <si>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</si>
  <si>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</si>
  <si>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</si>
  <si>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</si>
  <si>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</si>
  <si>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</si>
  <si>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</si>
  <si>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</si>
  <si>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</si>
  <si>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</si>
  <si>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</si>
  <si>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</si>
  <si>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</si>
  <si>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</si>
  <si>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</si>
  <si>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</si>
  <si>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</si>
  <si>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</si>
  <si>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</si>
  <si>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</si>
  <si>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</si>
  <si>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</si>
  <si>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</si>
  <si>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</si>
  <si>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</si>
  <si>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</si>
  <si>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</si>
  <si>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</si>
  <si>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</si>
  <si>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</si>
  <si>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</si>
  <si>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</si>
  <si>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</si>
  <si>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</si>
  <si>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</si>
  <si>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</si>
  <si>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</si>
  <si>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</si>
  <si>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</si>
  <si>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</si>
  <si>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</si>
  <si>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</si>
  <si>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</si>
  <si>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</si>
  <si>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</si>
  <si>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</si>
  <si>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</si>
  <si>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</si>
  <si>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</si>
  <si>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</si>
  <si>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</si>
  <si>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</si>
  <si>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</si>
  <si>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</si>
  <si>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</si>
  <si>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</si>
  <si>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</si>
  <si>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</si>
  <si>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</si>
  <si>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</si>
  <si>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</si>
  <si>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</si>
  <si>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</si>
  <si>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</si>
  <si>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</si>
  <si>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</si>
  <si>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</si>
  <si>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</si>
  <si>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</si>
  <si>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</si>
  <si>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</si>
  <si>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</si>
  <si>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</si>
  <si>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</si>
  <si>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</si>
  <si>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</si>
  <si>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</si>
  <si>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</si>
  <si>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</si>
  <si>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</si>
  <si>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</si>
  <si>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</si>
  <si>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</si>
  <si>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</si>
  <si>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</si>
  <si>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</si>
  <si>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</si>
  <si>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</si>
  <si>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</si>
  <si>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</si>
  <si>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</si>
  <si>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</si>
  <si>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</si>
  <si>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</si>
  <si>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</si>
  <si>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</si>
  <si>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</si>
  <si>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</si>
  <si>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</si>
  <si>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</si>
  <si>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</si>
  <si>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</si>
  <si>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</si>
  <si>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</si>
  <si>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</si>
  <si>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</si>
  <si>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</si>
  <si>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</si>
  <si>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</si>
  <si>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</si>
  <si>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</si>
  <si>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</si>
  <si>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</si>
  <si>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</si>
  <si>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</si>
  <si>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</si>
  <si>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</si>
  <si>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</si>
  <si>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</si>
  <si>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</si>
  <si>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</si>
  <si>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</si>
  <si>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</si>
  <si>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</si>
  <si>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</si>
  <si>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</si>
  <si>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</si>
  <si>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</si>
  <si>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</si>
  <si>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</si>
  <si>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</si>
  <si>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</si>
  <si>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</si>
  <si>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</si>
  <si>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</si>
  <si>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</si>
  <si>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</si>
  <si>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</si>
  <si>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</si>
  <si>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</si>
  <si>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</si>
  <si>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</si>
  <si>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</si>
  <si>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</si>
  <si>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</si>
  <si>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</si>
  <si>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</si>
  <si>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</si>
  <si>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</si>
  <si>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</si>
  <si>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</si>
  <si>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</si>
  <si>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</si>
  <si>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</si>
  <si>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</si>
  <si>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</si>
  <si>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</si>
  <si>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</si>
  <si>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</si>
  <si>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</si>
  <si>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</si>
  <si>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</si>
  <si>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</si>
  <si>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</si>
  <si>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</si>
  <si>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</si>
  <si>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</si>
  <si>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</si>
  <si>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</si>
  <si>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</si>
  <si>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</si>
  <si>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</si>
  <si>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</si>
  <si>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</si>
  <si>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</si>
  <si>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</si>
  <si>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</si>
  <si>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</si>
  <si>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</si>
  <si>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</si>
  <si>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</si>
  <si>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</si>
  <si>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</si>
  <si>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</si>
  <si>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</si>
  <si>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</si>
  <si>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</si>
  <si>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</si>
  <si>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</si>
  <si>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</si>
  <si>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</si>
  <si>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</si>
  <si>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</si>
  <si>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</si>
  <si>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</si>
  <si>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</si>
  <si>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</si>
  <si>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</si>
  <si>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</si>
  <si>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</si>
  <si>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</si>
  <si>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</si>
  <si>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</si>
  <si>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</si>
  <si>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</si>
  <si>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</si>
  <si>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</si>
  <si>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</si>
  <si>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</si>
  <si>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</si>
  <si>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</si>
  <si>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</si>
  <si>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</si>
  <si>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</si>
  <si>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</si>
  <si>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</si>
  <si>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</si>
  <si>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</si>
  <si>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</si>
  <si>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</si>
  <si>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</si>
  <si>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</si>
  <si>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</si>
  <si>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</si>
  <si>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</si>
  <si>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</si>
  <si>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</si>
  <si>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</si>
  <si>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</si>
  <si>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</si>
  <si>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</si>
  <si>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</si>
  <si>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</si>
  <si>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</si>
  <si>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</si>
  <si>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</si>
  <si>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</si>
  <si>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</si>
  <si>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</si>
  <si>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</si>
  <si>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</si>
  <si>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</si>
  <si>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</si>
  <si>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</si>
  <si>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</si>
  <si>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</si>
  <si>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</si>
  <si>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</si>
  <si>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</si>
  <si>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</si>
  <si>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</si>
  <si>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</si>
  <si>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</si>
  <si>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</si>
  <si>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</si>
  <si>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</si>
  <si>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</si>
  <si>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</si>
  <si>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</si>
  <si>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</si>
  <si>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</si>
  <si>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</si>
  <si>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</si>
  <si>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</si>
  <si>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</si>
  <si>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</si>
  <si>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</si>
  <si>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</si>
  <si>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</si>
  <si>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</si>
  <si>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</si>
  <si>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</si>
  <si>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</si>
  <si>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</si>
  <si>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</si>
  <si>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</si>
  <si>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</si>
  <si>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</si>
  <si>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</si>
  <si>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</si>
  <si>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</si>
  <si>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</si>
  <si>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</si>
  <si>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</si>
  <si>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</si>
  <si>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</si>
  <si>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</si>
  <si>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</si>
  <si>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</si>
  <si>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</si>
  <si>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</si>
  <si>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</si>
  <si>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</si>
  <si>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</si>
  <si>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</si>
  <si>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</si>
  <si>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</si>
  <si>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</si>
  <si>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</si>
  <si>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</si>
  <si>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</si>
  <si>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</si>
  <si>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</si>
  <si>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</si>
  <si>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</si>
  <si>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</si>
  <si>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</si>
  <si>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</si>
  <si>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</si>
  <si>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</si>
  <si>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</si>
  <si>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</si>
  <si>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</si>
  <si>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</si>
  <si>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</si>
  <si>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</si>
  <si>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</si>
  <si>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</si>
  <si>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</si>
  <si>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</si>
  <si>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</si>
  <si>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</si>
  <si>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</si>
  <si>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</si>
  <si>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</si>
  <si>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</si>
  <si>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</si>
  <si>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</si>
  <si>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</si>
  <si>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</si>
  <si>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</si>
  <si>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</si>
  <si>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</si>
  <si>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</si>
  <si>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</si>
  <si>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</si>
  <si>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</si>
  <si>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</si>
  <si>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</si>
  <si>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</si>
  <si>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</si>
  <si>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</si>
  <si>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</si>
  <si>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</si>
  <si>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</si>
  <si>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</si>
  <si>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</si>
  <si>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</si>
  <si>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</si>
  <si>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</si>
  <si>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</si>
  <si>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</si>
  <si>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</si>
  <si>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</si>
  <si>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</si>
  <si>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</si>
  <si>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</si>
  <si>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</si>
  <si>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</si>
  <si>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</si>
  <si>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</si>
  <si>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</si>
  <si>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</si>
  <si>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</si>
  <si>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</si>
  <si>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</si>
  <si>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</si>
  <si>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</si>
  <si>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</si>
  <si>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</si>
  <si>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</si>
  <si>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</si>
  <si>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</si>
  <si>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</si>
  <si>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</si>
  <si>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</si>
  <si>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</si>
  <si>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</si>
  <si>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</si>
  <si>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</si>
  <si>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</si>
  <si>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</si>
  <si>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</si>
  <si>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</si>
  <si>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</si>
  <si>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</si>
  <si>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</si>
  <si>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</si>
  <si>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</si>
  <si>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</si>
  <si>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</si>
  <si>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</si>
  <si>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</si>
  <si>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</si>
  <si>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</si>
  <si>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</si>
  <si>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</si>
  <si>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</si>
  <si>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</si>
  <si>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</si>
  <si>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</si>
  <si>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</si>
  <si>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</si>
  <si>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</si>
  <si>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</si>
  <si>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</si>
  <si>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</si>
  <si>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</si>
  <si>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</si>
  <si>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</si>
  <si>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</si>
  <si>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</si>
  <si>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</si>
  <si>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</si>
  <si>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</si>
  <si>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</si>
  <si>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</si>
  <si>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</si>
  <si>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</si>
  <si>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</si>
  <si>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</si>
  <si>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</si>
  <si>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</si>
  <si>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</si>
  <si>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</si>
  <si>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</si>
  <si>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</si>
  <si>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</si>
  <si>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</si>
  <si>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</si>
  <si>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</si>
  <si>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</si>
  <si>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</si>
  <si>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</si>
  <si>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</si>
  <si>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</si>
  <si>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</si>
  <si>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</si>
  <si>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</si>
  <si>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</si>
  <si>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</si>
  <si>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</si>
  <si>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</si>
  <si>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</si>
  <si>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</si>
  <si>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</si>
  <si>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</si>
  <si>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</si>
  <si>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</si>
  <si>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</si>
  <si>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</si>
  <si>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</si>
  <si>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</si>
  <si>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</si>
  <si>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</si>
  <si>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</si>
  <si>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</si>
  <si>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</si>
  <si>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</si>
  <si>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</si>
  <si>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</si>
  <si>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</si>
  <si>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</si>
  <si>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</si>
  <si>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</si>
  <si>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</si>
  <si>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</si>
  <si>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</si>
  <si>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</si>
  <si>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</si>
  <si>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</si>
  <si>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</si>
  <si>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</si>
  <si>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</si>
  <si>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</si>
  <si>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</si>
  <si>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</si>
  <si>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</si>
  <si>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</si>
  <si>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</si>
  <si>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</si>
  <si>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</si>
  <si>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</si>
  <si>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</si>
  <si>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</si>
  <si>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</si>
  <si>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</si>
  <si>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</si>
  <si>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</si>
  <si>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</si>
  <si>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</si>
  <si>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</si>
  <si>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</si>
  <si>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</si>
  <si>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</si>
  <si>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</si>
  <si>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</si>
  <si>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</si>
  <si>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</si>
  <si>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</si>
  <si>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</si>
  <si>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</si>
  <si>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</si>
  <si>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</si>
  <si>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</si>
  <si>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</si>
  <si>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</si>
  <si>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</si>
  <si>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</si>
  <si>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</si>
  <si>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</si>
  <si>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</si>
  <si>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</si>
  <si>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</si>
  <si>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</si>
  <si>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</si>
  <si>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</si>
  <si>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</si>
  <si>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</si>
  <si>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</si>
  <si>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</si>
  <si>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</si>
  <si>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</si>
  <si>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</si>
  <si>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</si>
  <si>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</si>
  <si>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</si>
  <si>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</si>
  <si>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</si>
  <si>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</si>
  <si>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</si>
  <si>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</si>
  <si>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</si>
  <si>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</si>
  <si>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</si>
  <si>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</si>
  <si>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</si>
  <si>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</si>
  <si>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</si>
  <si>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</si>
  <si>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</si>
  <si>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</si>
  <si>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</si>
  <si>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</si>
  <si>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</si>
  <si>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</si>
  <si>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</si>
  <si>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</si>
  <si>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</si>
  <si>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</si>
  <si>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</si>
  <si>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</si>
  <si>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</si>
  <si>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</si>
  <si>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</si>
  <si>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</si>
  <si>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</si>
  <si>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</si>
  <si>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</si>
  <si>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</si>
  <si>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</si>
  <si>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</si>
  <si>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</si>
  <si>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</si>
  <si>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</si>
  <si>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</si>
  <si>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</si>
  <si>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</si>
  <si>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</si>
  <si>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</si>
  <si>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</si>
  <si>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</si>
  <si>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</si>
  <si>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</si>
  <si>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</si>
  <si>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</si>
  <si>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</si>
  <si>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</si>
  <si>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</si>
  <si>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</si>
  <si>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</si>
  <si>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</si>
  <si>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</si>
  <si>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</si>
  <si>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</si>
  <si>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</si>
  <si>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</si>
  <si>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</si>
  <si>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</si>
  <si>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</si>
  <si>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</si>
  <si>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</si>
  <si>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</si>
  <si>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</si>
  <si>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</si>
  <si>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</si>
  <si>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</si>
  <si>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</si>
  <si>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</si>
  <si>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</si>
  <si>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</si>
  <si>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</si>
  <si>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</si>
  <si>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</si>
  <si>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</si>
  <si>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</si>
  <si>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</si>
  <si>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</si>
  <si>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</si>
  <si>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</si>
  <si>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</si>
  <si>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</si>
  <si>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</si>
  <si>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</si>
  <si>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</si>
  <si>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</si>
  <si>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</si>
  <si>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</si>
  <si>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</si>
  <si>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</si>
  <si>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</si>
  <si>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</si>
  <si>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</si>
  <si>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</si>
  <si>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</si>
  <si>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</si>
  <si>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</si>
  <si>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</si>
  <si>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</si>
  <si>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</si>
  <si>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</si>
  <si>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</si>
  <si>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</si>
  <si>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</si>
  <si>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</si>
  <si>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</si>
  <si>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</si>
  <si>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</si>
  <si>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</si>
  <si>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</si>
  <si>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</si>
  <si>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</si>
  <si>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</si>
  <si>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</si>
  <si>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</si>
  <si>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</si>
  <si>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</si>
  <si>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</si>
  <si>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</si>
  <si>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</si>
  <si>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</si>
  <si>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</si>
  <si>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</si>
  <si>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</si>
  <si>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</si>
  <si>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</si>
  <si>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</si>
  <si>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</si>
  <si>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</si>
  <si>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</si>
  <si>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</si>
  <si>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</si>
  <si>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</si>
  <si>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</si>
  <si>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</si>
  <si>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</si>
  <si>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</si>
  <si>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</si>
  <si>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</si>
  <si>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</si>
  <si>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</si>
  <si>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</si>
  <si>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</si>
  <si>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</si>
  <si>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</si>
  <si>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</si>
  <si>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</si>
  <si>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</si>
  <si>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</si>
  <si>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</si>
  <si>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</si>
  <si>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</si>
  <si>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</si>
  <si>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</si>
  <si>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</si>
  <si>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</si>
  <si>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</si>
  <si>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</si>
  <si>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</si>
  <si>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</si>
  <si>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</si>
  <si>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</si>
  <si>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</si>
  <si>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</si>
  <si>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</si>
  <si>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</si>
  <si>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</si>
  <si>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</si>
  <si>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</si>
  <si>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</si>
  <si>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</si>
  <si>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</si>
  <si>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</si>
  <si>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</si>
  <si>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</si>
  <si>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</si>
  <si>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</si>
  <si>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</si>
  <si>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</si>
  <si>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</si>
  <si>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</si>
  <si>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</si>
  <si>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</si>
  <si>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</si>
  <si>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</si>
  <si>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</si>
  <si>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</si>
  <si>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</si>
  <si>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</si>
  <si>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</si>
  <si>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</si>
  <si>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</si>
  <si>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</si>
  <si>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</si>
  <si>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</si>
  <si>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</si>
  <si>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</si>
  <si>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</si>
  <si>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</si>
  <si>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</si>
  <si>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</si>
  <si>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</si>
  <si>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</si>
  <si>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</si>
  <si>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</si>
  <si>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</si>
  <si>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</si>
  <si>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</si>
  <si>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</si>
  <si>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</si>
  <si>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</si>
  <si>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</si>
  <si>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</si>
  <si>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</si>
  <si>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</si>
  <si>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</si>
  <si>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</si>
  <si>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</si>
  <si>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</si>
  <si>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</si>
  <si>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</si>
  <si>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</si>
  <si>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</si>
  <si>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</si>
  <si>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</si>
  <si>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</si>
  <si>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</si>
  <si>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</si>
  <si>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</si>
  <si>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</si>
  <si>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</si>
  <si>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</si>
  <si>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</si>
  <si>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</si>
  <si>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</si>
  <si>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</si>
  <si>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</si>
  <si>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</si>
  <si>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</si>
  <si>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</si>
  <si>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</si>
  <si>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</si>
  <si>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</si>
  <si>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</si>
  <si>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</si>
  <si>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</si>
  <si>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</si>
  <si>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</si>
  <si>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</si>
  <si>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</si>
  <si>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</si>
  <si>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</si>
  <si>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</si>
  <si>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</si>
  <si>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</si>
  <si>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</si>
  <si>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</si>
  <si>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</si>
  <si>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</si>
  <si>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</si>
  <si>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</si>
  <si>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</si>
  <si>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</si>
  <si>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</si>
  <si>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</si>
  <si>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</si>
  <si>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</si>
  <si>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</si>
  <si>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</si>
  <si>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</si>
  <si>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</si>
  <si>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</si>
  <si>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</si>
  <si>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</si>
  <si>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</si>
  <si>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</si>
  <si>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</si>
  <si>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</si>
  <si>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</si>
  <si>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</si>
  <si>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</si>
  <si>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</si>
  <si>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</si>
  <si>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</si>
  <si>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</si>
  <si>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</si>
  <si>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</si>
  <si>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</si>
  <si>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</si>
  <si>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</si>
  <si>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</si>
  <si>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</si>
  <si>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</si>
  <si>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</si>
  <si>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</si>
  <si>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</si>
  <si>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</si>
  <si>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</si>
  <si>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</si>
  <si>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</si>
  <si>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</si>
  <si>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</si>
  <si>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</si>
  <si>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</si>
  <si>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</si>
  <si>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</si>
  <si>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</si>
  <si>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</si>
  <si>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</si>
  <si>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</si>
  <si>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</si>
  <si>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</si>
  <si>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</si>
  <si>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</si>
  <si>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</si>
  <si>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</si>
  <si>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</si>
  <si>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</si>
  <si>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</si>
  <si>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</si>
  <si>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</si>
  <si>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</si>
  <si>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</si>
  <si>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</si>
  <si>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</si>
  <si>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</si>
  <si>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</si>
  <si>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</si>
  <si>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</si>
  <si>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</si>
  <si>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</si>
  <si>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</si>
  <si>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</si>
  <si>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</si>
  <si>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</si>
  <si>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</si>
  <si>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</si>
  <si>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</si>
  <si>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</si>
  <si>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</si>
  <si>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</si>
  <si>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</si>
  <si>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</si>
  <si>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</si>
  <si>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</si>
  <si>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</si>
  <si>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</si>
  <si>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</si>
  <si>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</si>
  <si>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</si>
  <si>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</si>
  <si>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</si>
  <si>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</si>
  <si>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</si>
  <si>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</si>
  <si>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</si>
  <si>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</si>
  <si>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</si>
  <si>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</si>
  <si>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</si>
  <si>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</si>
  <si>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</si>
  <si>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</si>
  <si>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</si>
  <si>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</si>
  <si>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</si>
  <si>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</si>
  <si>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</si>
  <si>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</si>
  <si>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</si>
  <si>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</si>
  <si>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</si>
  <si>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</si>
  <si>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</si>
  <si>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</si>
  <si>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</si>
  <si>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</si>
  <si>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</si>
  <si>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</si>
  <si>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</si>
  <si>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</si>
  <si>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</si>
  <si>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</si>
  <si>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</si>
  <si>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</si>
  <si>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</si>
  <si>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</si>
  <si>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</si>
  <si>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</si>
  <si>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</si>
  <si>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</si>
  <si>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</si>
  <si>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</si>
  <si>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</si>
  <si>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</si>
  <si>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</si>
  <si>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</si>
  <si>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</si>
  <si>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</si>
  <si>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</si>
  <si>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</si>
  <si>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</si>
  <si>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</si>
  <si>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</si>
  <si>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</si>
  <si>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</si>
  <si>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</si>
  <si>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</si>
  <si>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</si>
  <si>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</si>
  <si>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</si>
  <si>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</si>
  <si>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</si>
  <si>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</si>
  <si>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</si>
  <si>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</si>
  <si>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</si>
  <si>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</si>
  <si>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</si>
  <si>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</si>
  <si>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</si>
  <si>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</si>
  <si>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</si>
  <si>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</si>
  <si>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</si>
  <si>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</si>
  <si>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</si>
  <si>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</si>
  <si>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</si>
  <si>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</si>
  <si>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</si>
  <si>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</si>
  <si>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</si>
  <si>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</si>
  <si>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</si>
  <si>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</si>
  <si>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</si>
  <si>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</si>
  <si>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</si>
  <si>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</si>
  <si>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</si>
  <si>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</si>
  <si>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</si>
  <si>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</si>
  <si>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</si>
  <si>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</si>
  <si>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</si>
  <si>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</si>
  <si>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</si>
  <si>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</si>
  <si>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</si>
  <si>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</si>
  <si>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</si>
  <si>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</si>
  <si>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</si>
  <si>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</si>
  <si>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</si>
  <si>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</si>
  <si>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</si>
  <si>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</si>
  <si>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</si>
  <si>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</si>
  <si>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</si>
  <si>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</si>
  <si>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</si>
  <si>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</si>
  <si>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</si>
  <si>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</si>
  <si>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</si>
  <si>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</si>
  <si>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</si>
  <si>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</si>
  <si>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</si>
  <si>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</si>
  <si>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</si>
  <si>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</si>
  <si>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</si>
  <si>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</si>
  <si>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</si>
  <si>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</si>
  <si>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</si>
  <si>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</si>
  <si>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</si>
  <si>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</si>
  <si>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</si>
  <si>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</si>
  <si>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</si>
  <si>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</si>
  <si>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</si>
  <si>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</si>
  <si>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</si>
  <si>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</si>
  <si>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</si>
  <si>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</si>
  <si>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</si>
  <si>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</si>
  <si>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</si>
  <si>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</si>
  <si>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</si>
  <si>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</si>
  <si>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</si>
  <si>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</si>
  <si>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</si>
  <si>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</si>
  <si>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</si>
  <si>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</si>
  <si>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</si>
  <si>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</si>
  <si>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</si>
  <si>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</si>
  <si>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</si>
  <si>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</si>
  <si>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</si>
  <si>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</si>
  <si>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</si>
  <si>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</si>
  <si>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</si>
  <si>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</si>
  <si>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</si>
  <si>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</si>
  <si>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</si>
  <si>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</si>
  <si>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</si>
  <si>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</si>
  <si>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</si>
  <si>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</si>
  <si>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</si>
  <si>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</si>
  <si>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</si>
  <si>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</si>
  <si>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</si>
  <si>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</si>
  <si>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</si>
  <si>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</si>
  <si>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</si>
  <si>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</si>
  <si>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</si>
  <si>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</si>
  <si>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</si>
  <si>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</si>
  <si>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</si>
  <si>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</si>
  <si>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</si>
  <si>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</si>
  <si>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</si>
  <si>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</si>
  <si>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</si>
  <si>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</si>
  <si>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</si>
  <si>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</si>
  <si>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</si>
  <si>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</si>
  <si>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</si>
  <si>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</si>
  <si>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</si>
  <si>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</si>
  <si>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</si>
  <si>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</si>
  <si>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</si>
  <si>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</si>
  <si>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</si>
  <si>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</si>
  <si>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</si>
  <si>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</si>
  <si>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</si>
  <si>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</si>
  <si>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</si>
  <si>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</si>
  <si>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</si>
  <si>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</si>
  <si>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</si>
  <si>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</si>
  <si>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</si>
  <si>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</si>
  <si>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</si>
  <si>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</si>
  <si>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</si>
  <si>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</si>
  <si>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</si>
  <si>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</si>
  <si>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</si>
  <si>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</si>
  <si>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</si>
  <si>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</si>
  <si>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</si>
  <si>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</si>
  <si>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</si>
  <si>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</si>
  <si>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</si>
  <si>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</si>
  <si>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</si>
  <si>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</si>
  <si>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</si>
  <si>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</si>
  <si>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</si>
  <si>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</si>
  <si>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</si>
  <si>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</si>
  <si>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</si>
  <si>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</si>
  <si>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</si>
  <si>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</si>
  <si>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</si>
  <si>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</si>
  <si>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</si>
  <si>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</si>
  <si>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</si>
  <si>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</si>
  <si>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</si>
  <si>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</si>
  <si>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</si>
  <si>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</si>
  <si>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</si>
  <si>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</si>
  <si>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</si>
  <si>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</si>
  <si>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</si>
  <si>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</si>
  <si>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</si>
  <si>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</si>
  <si>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</si>
  <si>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</si>
  <si>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</si>
  <si>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</si>
  <si>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</si>
  <si>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</si>
  <si>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</si>
  <si>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</si>
  <si>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</si>
  <si>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</si>
  <si>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</si>
  <si>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</si>
  <si>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</si>
  <si>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</si>
  <si>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</si>
  <si>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</si>
  <si>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</si>
  <si>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</si>
  <si>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</si>
  <si>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</si>
  <si>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</si>
  <si>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</si>
  <si>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</si>
  <si>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</si>
  <si>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</si>
  <si>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</si>
  <si>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</si>
  <si>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</si>
  <si>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</si>
  <si>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</si>
  <si>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</si>
  <si>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</si>
  <si>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</si>
  <si>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</si>
  <si>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</si>
  <si>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</si>
  <si>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</si>
  <si>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</si>
  <si>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</si>
  <si>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</si>
  <si>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</si>
  <si>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</si>
  <si>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</si>
  <si>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</si>
  <si>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</si>
  <si>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</si>
  <si>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</si>
  <si>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</si>
  <si>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</si>
  <si>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</si>
  <si>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</si>
  <si>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</si>
  <si>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</si>
  <si>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</si>
  <si>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</si>
  <si>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</si>
  <si>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</si>
  <si>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</si>
  <si>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</si>
  <si>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</si>
  <si>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</si>
  <si>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</si>
  <si>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</si>
  <si>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</si>
  <si>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</si>
  <si>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</si>
  <si>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</si>
  <si>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</si>
  <si>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</si>
  <si>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</si>
  <si>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</si>
  <si>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</si>
  <si>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</si>
  <si>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</si>
  <si>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</si>
  <si>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</si>
  <si>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</si>
  <si>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</si>
  <si>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</si>
  <si>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</si>
  <si>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</si>
  <si>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</si>
  <si>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</si>
  <si>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</si>
  <si>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</si>
  <si>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</si>
  <si>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</si>
  <si>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</si>
  <si>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</si>
  <si>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</si>
  <si>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</si>
  <si>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</si>
  <si>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</si>
  <si>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</si>
  <si>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</si>
  <si>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</si>
  <si>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</si>
  <si>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</si>
  <si>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</si>
  <si>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</si>
  <si>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</si>
  <si>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</si>
  <si>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</si>
  <si>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</si>
  <si>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</si>
  <si>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</si>
  <si>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</si>
  <si>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</si>
  <si>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</si>
  <si>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</si>
  <si>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</si>
  <si>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</si>
  <si>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</si>
  <si>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</si>
  <si>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</si>
  <si>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</si>
  <si>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</si>
  <si>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</si>
  <si>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</si>
  <si>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</si>
  <si>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</si>
  <si>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</si>
  <si>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</si>
  <si>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</si>
  <si>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</si>
  <si>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</si>
  <si>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</si>
  <si>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</si>
  <si>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</si>
  <si>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</si>
  <si>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</si>
  <si>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</si>
  <si>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</si>
  <si>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</si>
  <si>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</si>
  <si>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</si>
  <si>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</si>
  <si>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</si>
  <si>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</si>
  <si>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</si>
  <si>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</si>
  <si>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</si>
  <si>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</si>
  <si>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</si>
  <si>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</si>
  <si>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</si>
  <si>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</si>
  <si>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</si>
  <si>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</si>
  <si>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</si>
  <si>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</si>
  <si>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</si>
  <si>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</si>
  <si>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</si>
  <si>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</si>
  <si>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</si>
  <si>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</si>
  <si>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</si>
  <si>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</si>
  <si>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</si>
  <si>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</si>
  <si>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</si>
  <si>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</si>
  <si>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</si>
  <si>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</si>
  <si>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</si>
  <si>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</si>
  <si>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</si>
  <si>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</si>
  <si>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</si>
  <si>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</si>
  <si>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</si>
  <si>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</si>
  <si>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</si>
  <si>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</si>
  <si>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</si>
  <si>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</si>
  <si>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</si>
  <si>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</si>
  <si>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</si>
  <si>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</si>
  <si>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</si>
  <si>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</si>
  <si>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</si>
  <si>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</si>
  <si>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</si>
  <si>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</si>
  <si>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</si>
  <si>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</si>
  <si>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</si>
  <si>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</si>
  <si>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</si>
  <si>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</si>
  <si>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</si>
  <si>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</si>
  <si>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</si>
  <si>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</si>
  <si>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</si>
  <si>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</si>
  <si>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</si>
  <si>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</si>
  <si>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</si>
  <si>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</si>
  <si>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</si>
  <si>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</si>
  <si>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</si>
  <si>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</si>
  <si>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</si>
  <si>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</si>
  <si>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</si>
  <si>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</si>
  <si>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</si>
  <si>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</si>
  <si>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</si>
  <si>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</si>
  <si>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</si>
  <si>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</si>
  <si>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</si>
  <si>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</si>
  <si>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</si>
  <si>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</si>
  <si>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</si>
  <si>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</si>
  <si>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</si>
  <si>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</si>
  <si>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</si>
  <si>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</si>
  <si>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</si>
  <si>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</si>
  <si>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</si>
  <si>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</si>
  <si>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</si>
  <si>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</si>
  <si>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</si>
  <si>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</si>
  <si>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</si>
  <si>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</si>
  <si>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</si>
  <si>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</si>
  <si>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</si>
  <si>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</si>
  <si>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</si>
  <si>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</si>
  <si>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</si>
  <si>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</si>
  <si>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</si>
  <si>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</si>
  <si>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</si>
  <si>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</si>
  <si>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</si>
  <si>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</si>
  <si>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</si>
  <si>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</si>
  <si>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</si>
  <si>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</si>
  <si>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</si>
  <si>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</si>
  <si>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</si>
  <si>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</si>
  <si>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</si>
  <si>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</si>
  <si>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</si>
  <si>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</si>
  <si>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</si>
  <si>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</si>
  <si>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</si>
  <si>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</si>
  <si>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</si>
  <si>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</si>
  <si>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</si>
  <si>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</si>
  <si>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</si>
  <si>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</si>
  <si>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</si>
  <si>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</si>
  <si>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</si>
  <si>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</si>
  <si>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</si>
  <si>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</si>
  <si>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</si>
  <si>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</si>
  <si>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</si>
  <si>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</si>
  <si>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</si>
  <si>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</si>
  <si>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</si>
  <si>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</si>
  <si>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</si>
  <si>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</si>
  <si>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</si>
  <si>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</si>
  <si>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</si>
  <si>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</si>
  <si>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</si>
  <si>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</si>
  <si>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</si>
  <si>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</si>
  <si>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</si>
  <si>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</si>
  <si>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</si>
  <si>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</si>
  <si>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</si>
  <si>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</si>
  <si>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</si>
  <si>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</si>
  <si>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</si>
  <si>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</si>
  <si>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</si>
  <si>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</si>
  <si>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</si>
  <si>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</si>
  <si>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</si>
  <si>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</si>
  <si>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</si>
  <si>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</si>
  <si>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</si>
  <si>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</si>
  <si>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</si>
  <si>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</si>
  <si>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</si>
  <si>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</si>
  <si>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</si>
  <si>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</si>
  <si>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</si>
  <si>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</si>
  <si>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</si>
  <si>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</si>
  <si>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</si>
  <si>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</si>
  <si>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</si>
  <si>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</si>
  <si>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</si>
  <si>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</si>
  <si>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</si>
  <si>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</si>
  <si>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</si>
  <si>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</si>
  <si>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</si>
  <si>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</si>
  <si>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</si>
  <si>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</si>
  <si>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</si>
  <si>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</si>
  <si>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</si>
  <si>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</si>
  <si>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</si>
  <si>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</si>
  <si>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</si>
  <si>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</si>
  <si>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</si>
  <si>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</si>
  <si>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</si>
  <si>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</si>
  <si>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</si>
  <si>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</si>
  <si>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</si>
  <si>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</si>
  <si>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</si>
  <si>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</si>
  <si>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</si>
  <si>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</si>
  <si>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</si>
  <si>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</si>
  <si>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</si>
  <si>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</si>
  <si>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</si>
  <si>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</si>
  <si>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</si>
  <si>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</si>
  <si>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</si>
  <si>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</si>
  <si>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</si>
  <si>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</si>
  <si>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</si>
  <si>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</si>
  <si>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</si>
  <si>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</si>
  <si>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</si>
  <si>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</si>
  <si>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</si>
  <si>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</si>
  <si>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</si>
  <si>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</si>
  <si>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</si>
  <si>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</si>
  <si>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</si>
  <si>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</si>
  <si>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</si>
  <si>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</si>
  <si>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</si>
  <si>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</si>
  <si>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</si>
  <si>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</si>
  <si>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</si>
  <si>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</si>
  <si>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</si>
  <si>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</si>
  <si>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</si>
  <si>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</si>
  <si>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</si>
  <si>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</si>
  <si>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</si>
  <si>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</si>
  <si>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</si>
  <si>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</si>
  <si>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</si>
  <si>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</si>
  <si>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</si>
  <si>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</si>
  <si>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</si>
  <si>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</si>
  <si>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</si>
  <si>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</si>
  <si>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</si>
  <si>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</si>
  <si>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</si>
  <si>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</si>
  <si>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</si>
  <si>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</si>
  <si>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</si>
  <si>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</si>
  <si>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</si>
  <si>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</si>
  <si>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</si>
  <si>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</si>
  <si>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</si>
  <si>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</si>
  <si>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</si>
  <si>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</si>
  <si>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</si>
  <si>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</si>
  <si>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</si>
  <si>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</si>
  <si>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</si>
  <si>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</si>
  <si>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</si>
  <si>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</si>
  <si>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</si>
  <si>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</si>
  <si>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</si>
  <si>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</si>
  <si>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</si>
  <si>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</si>
  <si>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</si>
  <si>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</si>
  <si>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</si>
  <si>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</si>
  <si>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</si>
  <si>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</si>
  <si>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</si>
  <si>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</si>
  <si>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</si>
  <si>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</si>
  <si>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</si>
  <si>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</si>
  <si>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</si>
  <si>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</si>
  <si>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</si>
  <si>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</si>
  <si>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</si>
  <si>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</si>
  <si>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</si>
  <si>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</si>
  <si>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</si>
  <si>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</si>
  <si>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</si>
  <si>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</si>
  <si>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</si>
  <si>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</si>
  <si>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</si>
  <si>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</si>
  <si>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</si>
  <si>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</si>
  <si>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</si>
  <si>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</si>
  <si>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</si>
  <si>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</si>
  <si>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</si>
  <si>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</si>
  <si>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</si>
  <si>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</si>
  <si>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</si>
  <si>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</si>
  <si>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</si>
  <si>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</si>
  <si>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</si>
  <si>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</si>
  <si>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</si>
  <si>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</si>
  <si>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</si>
  <si>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</si>
  <si>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</si>
  <si>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</si>
  <si>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</si>
  <si>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</si>
  <si>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</si>
  <si>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</si>
  <si>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</si>
  <si>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</si>
  <si>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</si>
  <si>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</si>
  <si>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</si>
  <si>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</si>
  <si>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</si>
  <si>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</si>
  <si>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</si>
  <si>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</si>
  <si>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</si>
  <si>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</si>
  <si>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</si>
  <si>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</si>
  <si>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</si>
  <si>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</si>
  <si>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</si>
  <si>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</si>
  <si>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</si>
  <si>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</si>
  <si>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</si>
  <si>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</si>
  <si>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</si>
  <si>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</si>
  <si>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</si>
  <si>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</si>
  <si>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</si>
  <si>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</si>
  <si>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</si>
  <si>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</si>
  <si>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</si>
  <si>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</si>
  <si>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</si>
  <si>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</si>
  <si>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</si>
  <si>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</si>
  <si>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</si>
  <si>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</si>
  <si>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</si>
  <si>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</si>
  <si>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</si>
  <si>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</si>
  <si>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</si>
  <si>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</si>
  <si>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</si>
  <si>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</si>
  <si>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</si>
  <si>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</si>
  <si>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</si>
  <si>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</si>
  <si>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</si>
  <si>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</si>
  <si>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</si>
  <si>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</si>
  <si>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</si>
  <si>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</si>
  <si>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</si>
  <si>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</si>
  <si>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</si>
  <si>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</si>
  <si>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</si>
  <si>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</si>
  <si>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</si>
  <si>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</si>
  <si>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</si>
  <si>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</si>
  <si>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</si>
  <si>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</si>
  <si>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</si>
  <si>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</si>
  <si>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</si>
  <si>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</si>
  <si>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</si>
  <si>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</si>
  <si>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</si>
  <si>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</si>
  <si>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</si>
  <si>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</si>
  <si>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</si>
  <si>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</si>
  <si>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</si>
  <si>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</si>
  <si>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</si>
  <si>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</si>
  <si>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</si>
  <si>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</si>
  <si>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</si>
  <si>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</si>
  <si>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</si>
  <si>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</si>
  <si>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</si>
  <si>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</si>
  <si>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</si>
  <si>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</si>
  <si>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</si>
  <si>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</si>
  <si>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</si>
  <si>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</si>
  <si>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</si>
  <si>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</si>
  <si>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</si>
  <si>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</si>
  <si>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</si>
  <si>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</si>
  <si>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</si>
  <si>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</si>
  <si>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</si>
  <si>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</si>
  <si>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</si>
  <si>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</si>
  <si>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</si>
  <si>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</si>
  <si>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</si>
  <si>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</si>
  <si>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</si>
  <si>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</si>
  <si>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</si>
  <si>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</si>
  <si>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</si>
  <si>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</si>
  <si>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</si>
  <si>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</si>
  <si>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</si>
  <si>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</si>
  <si>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</si>
  <si>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</si>
  <si>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</si>
  <si>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</si>
  <si>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</si>
  <si>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</si>
  <si>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</si>
  <si>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</si>
  <si>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</si>
  <si>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</si>
  <si>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</si>
  <si>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</si>
  <si>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</si>
  <si>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</si>
  <si>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</si>
  <si>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</si>
  <si>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</si>
  <si>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</si>
  <si>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</si>
  <si>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</si>
  <si>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</si>
  <si>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</si>
  <si>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</si>
  <si>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</si>
  <si>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</si>
  <si>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</si>
  <si>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</si>
  <si>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</si>
  <si>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</si>
  <si>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</si>
  <si>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</si>
  <si>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</si>
  <si>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</si>
  <si>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</si>
  <si>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</si>
  <si>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</si>
  <si>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</si>
  <si>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</si>
  <si>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</si>
  <si>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</si>
  <si>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</si>
  <si>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</si>
  <si>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</si>
  <si>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</si>
  <si>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</si>
  <si>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</si>
  <si>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</si>
  <si>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</si>
  <si>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</si>
  <si>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</si>
  <si>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</si>
  <si>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</si>
  <si>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</si>
  <si>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</si>
  <si>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</si>
  <si>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</si>
  <si>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</si>
  <si>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</si>
  <si>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</si>
  <si>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</si>
  <si>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</si>
  <si>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</si>
  <si>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</si>
  <si>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</si>
  <si>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</si>
  <si>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</si>
  <si>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</si>
  <si>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</si>
  <si>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</si>
  <si>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</si>
  <si>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</si>
  <si>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</si>
  <si>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</si>
  <si>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</si>
  <si>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</si>
  <si>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</si>
  <si>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</si>
  <si>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</si>
  <si>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</si>
  <si>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</si>
  <si>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</si>
  <si>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</si>
  <si>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</si>
  <si>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</si>
  <si>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</si>
  <si>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</si>
  <si>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</si>
  <si>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</si>
  <si>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</si>
  <si>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</si>
  <si>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</si>
  <si>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</si>
  <si>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</si>
  <si>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</si>
  <si>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</si>
  <si>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</si>
  <si>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</si>
  <si>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</si>
  <si>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</si>
  <si>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</si>
  <si>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</si>
  <si>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</si>
  <si>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</si>
  <si>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</si>
  <si>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</si>
  <si>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</si>
  <si>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</si>
  <si>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</si>
  <si>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</si>
  <si>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</si>
  <si>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</si>
  <si>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</si>
  <si>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</si>
  <si>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</si>
  <si>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</si>
  <si>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</si>
  <si>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</si>
  <si>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</si>
  <si>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</si>
  <si>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</si>
  <si>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</si>
  <si>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</si>
  <si>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</si>
  <si>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</si>
  <si>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</si>
  <si>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</si>
  <si>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</si>
  <si>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</si>
  <si>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</si>
  <si>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</si>
  <si>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</si>
  <si>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</si>
  <si>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</si>
  <si>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</si>
  <si>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</si>
  <si>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</si>
  <si>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</si>
  <si>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</si>
  <si>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</si>
  <si>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</si>
  <si>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</si>
  <si>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</si>
  <si>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</si>
  <si>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</si>
  <si>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</si>
  <si>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</si>
  <si>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</si>
  <si>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</si>
  <si>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</si>
  <si>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</si>
  <si>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</si>
  <si>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</si>
  <si>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</si>
  <si>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</si>
  <si>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</si>
  <si>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</si>
  <si>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</si>
  <si>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</si>
  <si>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</si>
  <si>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</si>
  <si>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</si>
  <si>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</si>
  <si>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</si>
  <si>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</si>
  <si>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</si>
  <si>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</si>
  <si>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</si>
  <si>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</si>
  <si>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</si>
  <si>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</si>
  <si>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</si>
  <si>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</si>
  <si>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</si>
  <si>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</si>
  <si>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</si>
  <si>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</si>
  <si>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</si>
  <si>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</si>
  <si>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</si>
  <si>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</si>
  <si>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</si>
  <si>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</si>
  <si>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</si>
  <si>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</si>
  <si>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</si>
  <si>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</si>
  <si>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</si>
  <si>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</si>
  <si>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</si>
  <si>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</si>
  <si>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</si>
  <si>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</si>
  <si>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</si>
  <si>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</si>
  <si>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</si>
  <si>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</si>
  <si>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</si>
  <si>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</si>
  <si>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</si>
  <si>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</si>
  <si>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</si>
  <si>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</si>
  <si>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</si>
  <si>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</si>
  <si>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</si>
  <si>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</si>
  <si>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</si>
  <si>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</si>
  <si>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</si>
  <si>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</si>
  <si>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</si>
  <si>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</si>
  <si>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</si>
  <si>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</si>
  <si>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</si>
  <si>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</si>
  <si>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</si>
  <si>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</si>
  <si>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</si>
  <si>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</si>
  <si>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</si>
  <si>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</si>
  <si>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</si>
  <si>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</si>
  <si>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</si>
  <si>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</si>
  <si>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</si>
  <si>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</si>
  <si>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</si>
  <si>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</si>
  <si>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</si>
  <si>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</si>
  <si>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</si>
  <si>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</si>
  <si>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</si>
  <si>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</si>
  <si>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</si>
  <si>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</si>
  <si>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</si>
  <si>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</si>
  <si>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</si>
  <si>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</si>
  <si>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</si>
  <si>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</si>
  <si>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</si>
  <si>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</si>
  <si>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</si>
  <si>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</si>
  <si>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</si>
  <si>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</si>
  <si>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</si>
  <si>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</si>
  <si>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</si>
  <si>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</si>
  <si>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</si>
  <si>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</si>
  <si>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</si>
  <si>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</si>
  <si>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</si>
  <si>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</si>
  <si>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</si>
  <si>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</si>
  <si>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</si>
  <si>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</si>
  <si>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</si>
  <si>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</si>
  <si>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</si>
  <si>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</si>
  <si>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</si>
  <si>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</si>
  <si>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</si>
  <si>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</si>
  <si>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</si>
  <si>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</si>
  <si>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</si>
  <si>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</si>
  <si>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</si>
  <si>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</si>
  <si>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</si>
  <si>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</si>
  <si>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</si>
  <si>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</si>
  <si>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</si>
  <si>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</si>
  <si>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</si>
  <si>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</si>
  <si>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</si>
  <si>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</si>
  <si>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</si>
  <si>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</si>
  <si>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</si>
  <si>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</si>
  <si>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</si>
  <si>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</si>
  <si>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</si>
  <si>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</si>
  <si>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</si>
  <si>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</si>
  <si>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</si>
  <si>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</si>
  <si>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</si>
  <si>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</si>
  <si>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</si>
  <si>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</si>
  <si>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</si>
  <si>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</si>
  <si>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</si>
  <si>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</si>
  <si>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</si>
  <si>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</si>
  <si>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</si>
  <si>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</si>
  <si>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</si>
  <si>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</si>
  <si>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</si>
  <si>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</si>
  <si>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</si>
  <si>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</si>
  <si>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</si>
  <si>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</si>
  <si>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</si>
  <si>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</si>
  <si>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</si>
  <si>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</si>
  <si>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</si>
  <si>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</si>
  <si>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</si>
  <si>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</si>
  <si>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</si>
  <si>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</si>
  <si>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</si>
  <si>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</si>
  <si>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</si>
  <si>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</si>
  <si>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</si>
  <si>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</si>
  <si>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</si>
  <si>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</si>
  <si>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</si>
  <si>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</si>
  <si>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</si>
  <si>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</si>
  <si>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</si>
  <si>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</si>
  <si>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</si>
  <si>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</si>
  <si>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</si>
  <si>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</si>
  <si>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</si>
  <si>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</si>
  <si>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</si>
  <si>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</si>
  <si>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</si>
  <si>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</si>
  <si>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</si>
  <si>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</si>
  <si>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</si>
  <si>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</si>
  <si>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</si>
  <si>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</si>
  <si>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</si>
  <si>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</si>
  <si>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</si>
  <si>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</si>
  <si>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</si>
  <si>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</si>
  <si>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</si>
  <si>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</si>
  <si>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</si>
  <si>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</si>
  <si>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</si>
  <si>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</si>
  <si>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</si>
  <si>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</si>
  <si>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</si>
  <si>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</si>
  <si>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</si>
  <si>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</si>
  <si>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</si>
  <si>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</si>
  <si>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</si>
  <si>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</si>
  <si>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</si>
  <si>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</si>
  <si>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</si>
  <si>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</si>
  <si>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</si>
  <si>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</si>
  <si>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</si>
  <si>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</si>
  <si>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</si>
  <si>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</si>
  <si>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</si>
  <si>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</si>
  <si>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</si>
  <si>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</si>
  <si>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</si>
  <si>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</si>
  <si>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</si>
  <si>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</si>
  <si>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</si>
  <si>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</si>
  <si>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</si>
  <si>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</si>
  <si>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</si>
  <si>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</si>
  <si>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</si>
  <si>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</si>
  <si>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</si>
  <si>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</si>
  <si>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</si>
  <si>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</si>
  <si>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</si>
  <si>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</si>
  <si>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</si>
  <si>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</si>
  <si>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</si>
  <si>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</si>
  <si>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</si>
  <si>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</si>
  <si>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</si>
  <si>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</si>
  <si>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</si>
  <si>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</si>
  <si>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</si>
  <si>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</si>
  <si>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</si>
  <si>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</si>
  <si>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</si>
  <si>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</si>
  <si>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</si>
  <si>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</si>
  <si>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</si>
  <si>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</si>
  <si>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</si>
  <si>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</si>
  <si>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</si>
  <si>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</si>
  <si>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</si>
  <si>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</si>
  <si>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</si>
  <si>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</si>
  <si>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</si>
  <si>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</si>
  <si>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</si>
  <si>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</si>
  <si>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</si>
  <si>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</si>
  <si>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</si>
  <si>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</si>
  <si>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</si>
  <si>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</si>
  <si>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</si>
  <si>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</si>
  <si>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</si>
  <si>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</si>
  <si>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</si>
  <si>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</si>
  <si>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</si>
  <si>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</si>
  <si>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</si>
  <si>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</si>
  <si>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</si>
  <si>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</si>
  <si>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</si>
  <si>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</si>
  <si>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</si>
  <si>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</si>
  <si>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</si>
  <si>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</si>
  <si>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</si>
  <si>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</si>
  <si>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</si>
  <si>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</si>
  <si>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</si>
  <si>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</si>
  <si>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</si>
  <si>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</si>
  <si>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</si>
  <si>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</si>
  <si>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</si>
  <si>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</si>
  <si>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</si>
  <si>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</si>
  <si>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</si>
  <si>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</si>
  <si>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</si>
  <si>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</si>
  <si>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</si>
  <si>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</si>
  <si>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</si>
  <si>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</si>
  <si>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</si>
  <si>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</si>
  <si>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</si>
  <si>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</si>
  <si>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</si>
  <si>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</si>
  <si>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</si>
  <si>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</si>
  <si>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</si>
  <si>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</si>
  <si>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</si>
  <si>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</si>
  <si>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</si>
  <si>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</si>
  <si>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</si>
  <si>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</si>
  <si>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</si>
  <si>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</si>
  <si>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</si>
  <si>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</si>
  <si>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</si>
  <si>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</si>
  <si>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</si>
  <si>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</si>
  <si>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</si>
  <si>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</si>
  <si>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</si>
  <si>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</si>
  <si>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</si>
  <si>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</si>
  <si>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</si>
  <si>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</si>
  <si>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</si>
  <si>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</si>
  <si>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</si>
  <si>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</si>
  <si>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</si>
  <si>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</si>
  <si>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</si>
  <si>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</si>
  <si>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</si>
  <si>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</si>
  <si>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</si>
  <si>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</si>
  <si>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</si>
  <si>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</si>
  <si>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</si>
  <si>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</si>
  <si>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</si>
  <si>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</si>
  <si>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</si>
  <si>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</si>
  <si>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</si>
  <si>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</si>
  <si>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</si>
  <si>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</si>
  <si>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</si>
  <si>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</si>
  <si>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</si>
  <si>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</si>
  <si>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</si>
  <si>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</si>
  <si>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</si>
  <si>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</si>
  <si>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</si>
  <si>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</si>
  <si>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</si>
  <si>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</si>
  <si>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</si>
  <si>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</si>
  <si>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</si>
  <si>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</si>
  <si>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</si>
  <si>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</si>
  <si>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</si>
  <si>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</si>
  <si>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</si>
  <si>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</si>
  <si>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</si>
  <si>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</si>
  <si>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</si>
  <si>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</si>
  <si>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</si>
  <si>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</si>
  <si>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</si>
  <si>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</si>
  <si>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</si>
  <si>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</si>
  <si>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</si>
  <si>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</si>
  <si>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</si>
  <si>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</si>
  <si>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</si>
  <si>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</si>
  <si>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</si>
  <si>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</si>
  <si>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</si>
  <si>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</si>
  <si>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</si>
  <si>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</si>
  <si>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</si>
  <si>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</si>
  <si>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</si>
  <si>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</si>
  <si>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</si>
  <si>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</si>
  <si>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</si>
  <si>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</si>
  <si>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</si>
  <si>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</si>
  <si>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</si>
  <si>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</si>
  <si>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</si>
  <si>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</si>
  <si>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</si>
  <si>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</si>
  <si>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</si>
  <si>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</si>
  <si>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</si>
  <si>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</si>
  <si>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</si>
  <si>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</si>
  <si>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</si>
  <si>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</si>
  <si>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</si>
  <si>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</si>
  <si>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</si>
  <si>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</si>
  <si>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</si>
  <si>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</si>
  <si>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</si>
  <si>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</si>
  <si>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</si>
  <si>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</si>
  <si>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</si>
  <si>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</si>
  <si>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</si>
  <si>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</si>
  <si>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</si>
  <si>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</si>
  <si>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</si>
  <si>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</si>
  <si>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</si>
  <si>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</si>
  <si>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</si>
  <si>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</si>
  <si>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</si>
  <si>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</si>
  <si>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</si>
  <si>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</si>
  <si>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</si>
  <si>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</si>
  <si>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</si>
  <si>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</si>
  <si>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</si>
  <si>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</si>
  <si>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</si>
  <si>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</si>
  <si>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</si>
  <si>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</si>
  <si>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</si>
  <si>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</si>
  <si>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</si>
  <si>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</si>
  <si>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</si>
  <si>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</si>
  <si>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</si>
  <si>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</si>
  <si>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</si>
  <si>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</si>
  <si>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</si>
  <si>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</si>
  <si>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</si>
  <si>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</si>
  <si>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</si>
  <si>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</si>
  <si>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</si>
  <si>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</si>
  <si>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</si>
  <si>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</si>
  <si>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</si>
  <si>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</si>
  <si>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</si>
  <si>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</si>
  <si>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</si>
  <si>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</si>
  <si>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</si>
  <si>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</si>
  <si>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</si>
  <si>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</si>
  <si>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</si>
  <si>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</si>
  <si>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</si>
  <si>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</si>
  <si>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</si>
  <si>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</si>
  <si>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</si>
  <si>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</si>
  <si>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</si>
  <si>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</si>
  <si>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</si>
  <si>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</si>
  <si>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</si>
  <si>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</si>
  <si>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</si>
  <si>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</si>
  <si>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</si>
  <si>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</si>
  <si>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</si>
  <si>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</si>
  <si>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</si>
  <si>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</si>
  <si>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</si>
  <si>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</si>
  <si>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</si>
  <si>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</si>
  <si>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</si>
  <si>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</si>
  <si>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</si>
  <si>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</si>
  <si>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</si>
  <si>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</si>
  <si>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</si>
  <si>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</si>
  <si>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</si>
  <si>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</si>
  <si>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</si>
  <si>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</si>
  <si>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</si>
  <si>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</si>
  <si>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</si>
  <si>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</si>
  <si>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</si>
  <si>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</si>
  <si>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</si>
  <si>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</si>
  <si>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</si>
  <si>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</si>
  <si>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</si>
  <si>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</si>
  <si>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</si>
  <si>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</si>
  <si>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</si>
  <si>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</si>
  <si>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</si>
  <si>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</si>
  <si>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</si>
  <si>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</si>
  <si>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</si>
  <si>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</si>
  <si>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</si>
  <si>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</si>
  <si>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</si>
  <si>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</si>
  <si>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</si>
  <si>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</si>
  <si>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</si>
  <si>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</si>
  <si>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</si>
  <si>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</si>
  <si>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</si>
  <si>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</si>
  <si>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</si>
  <si>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</si>
  <si>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</si>
  <si>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</si>
  <si>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</si>
  <si>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</si>
  <si>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</si>
  <si>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</si>
  <si>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</si>
  <si>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</si>
  <si>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</si>
  <si>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</si>
  <si>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</si>
  <si>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</si>
  <si>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</si>
  <si>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</si>
  <si>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</si>
  <si>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</si>
  <si>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</si>
  <si>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</si>
  <si>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</si>
  <si>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</si>
  <si>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</si>
  <si>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</si>
  <si>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</si>
  <si>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</si>
  <si>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</si>
  <si>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</si>
  <si>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</si>
  <si>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</si>
  <si>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</si>
  <si>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</si>
  <si>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</si>
  <si>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</si>
  <si>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</si>
  <si>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</si>
  <si>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</si>
  <si>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</si>
  <si>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</si>
  <si>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</si>
  <si>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</si>
  <si>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</si>
  <si>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</si>
  <si>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</si>
  <si>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</si>
  <si>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</si>
  <si>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</si>
  <si>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</si>
  <si>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</si>
  <si>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</si>
  <si>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</si>
  <si>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</si>
  <si>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</si>
  <si>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</si>
  <si>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</si>
  <si>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</si>
  <si>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</si>
  <si>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</si>
  <si>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</si>
  <si>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</si>
  <si>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</si>
  <si>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</si>
  <si>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</si>
  <si>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</si>
  <si>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</si>
  <si>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</si>
  <si>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</si>
  <si>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</si>
  <si>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</si>
  <si>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</si>
  <si>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</si>
  <si>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</si>
  <si>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</si>
  <si>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</si>
  <si>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</si>
  <si>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</si>
  <si>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</si>
  <si>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</si>
  <si>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</si>
  <si>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</si>
  <si>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</si>
  <si>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</si>
  <si>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</si>
  <si>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</si>
  <si>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</si>
  <si>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</si>
  <si>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</si>
  <si>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</si>
  <si>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</si>
  <si>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</si>
  <si>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</si>
  <si>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</si>
  <si>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</si>
  <si>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</si>
  <si>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</si>
  <si>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</si>
  <si>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</si>
  <si>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</si>
  <si>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</si>
  <si>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</si>
  <si>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</si>
  <si>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</si>
  <si>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</si>
  <si>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</si>
  <si>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</si>
  <si>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</si>
  <si>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</si>
  <si>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</si>
  <si>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</si>
  <si>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</si>
  <si>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</si>
  <si>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</si>
  <si>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</si>
  <si>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</si>
  <si>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</si>
  <si>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</si>
  <si>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</si>
  <si>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</si>
  <si>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</si>
  <si>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</si>
  <si>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</si>
  <si>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</si>
  <si>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</si>
  <si>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</si>
  <si>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</si>
  <si>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</si>
  <si>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</si>
  <si>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</si>
  <si>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</si>
  <si>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</si>
  <si>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</si>
  <si>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</si>
  <si>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</si>
  <si>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</si>
  <si>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</si>
  <si>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</si>
  <si>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</si>
  <si>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</si>
  <si>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</si>
  <si>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</si>
  <si>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</si>
  <si>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</si>
  <si>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</si>
  <si>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</si>
  <si>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</si>
  <si>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</si>
  <si>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</si>
  <si>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</si>
  <si>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</si>
  <si>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</si>
  <si>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</si>
  <si>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</si>
  <si>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</si>
  <si>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</si>
  <si>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</si>
  <si>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</si>
  <si>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</si>
  <si>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</si>
  <si>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</si>
  <si>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</si>
  <si>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</si>
  <si>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</si>
  <si>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</si>
  <si>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</si>
  <si>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</si>
  <si>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</si>
  <si>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</si>
  <si>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</si>
  <si>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</si>
  <si>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</si>
  <si>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</si>
  <si>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</si>
  <si>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</si>
  <si>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</si>
  <si>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</si>
  <si>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</si>
  <si>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</si>
  <si>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</si>
  <si>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</si>
  <si>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</si>
  <si>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</si>
  <si>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</si>
  <si>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</si>
  <si>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</si>
  <si>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</si>
  <si>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</si>
  <si>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</si>
  <si>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</si>
  <si>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</si>
  <si>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</si>
  <si>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</si>
  <si>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</si>
  <si>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</si>
  <si>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</si>
  <si>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</si>
  <si>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</si>
  <si>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</si>
  <si>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</si>
  <si>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</si>
  <si>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</si>
  <si>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</si>
  <si>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</si>
  <si>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</si>
  <si>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</si>
  <si>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</si>
  <si>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</si>
  <si>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</si>
  <si>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</si>
  <si>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</si>
  <si>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</si>
  <si>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</si>
  <si>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</si>
  <si>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</si>
  <si>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</si>
  <si>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</si>
  <si>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</si>
  <si>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</si>
  <si>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</si>
  <si>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</si>
  <si>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</si>
  <si>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</si>
  <si>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</si>
  <si>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</si>
  <si>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</si>
  <si>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</si>
  <si>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</si>
  <si>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</si>
  <si>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</si>
  <si>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</si>
  <si>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</si>
  <si>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</si>
  <si>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</si>
  <si>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</si>
  <si>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</si>
  <si>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</si>
  <si>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</si>
  <si>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</si>
  <si>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</si>
  <si>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</si>
  <si>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</si>
  <si>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</si>
  <si>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</si>
  <si>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</si>
  <si>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</si>
  <si>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</si>
  <si>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</si>
  <si>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</si>
  <si>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</si>
  <si>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</si>
  <si>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</si>
  <si>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</si>
  <si>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</si>
  <si>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</si>
  <si>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</si>
  <si>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</si>
  <si>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</si>
  <si>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</si>
  <si>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</si>
  <si>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</si>
  <si>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</si>
  <si>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</si>
  <si>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</si>
  <si>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</si>
  <si>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</si>
  <si>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</si>
  <si>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</si>
  <si>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</si>
  <si>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</si>
  <si>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</si>
  <si>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</si>
  <si>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</si>
  <si>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</si>
  <si>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</si>
  <si>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</si>
  <si>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</si>
  <si>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</si>
  <si>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</si>
  <si>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</si>
  <si>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</si>
  <si>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</si>
  <si>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</si>
  <si>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</si>
  <si>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</si>
  <si>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</si>
  <si>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</si>
  <si>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</si>
  <si>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</si>
  <si>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</si>
  <si>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</si>
  <si>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</si>
  <si>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</si>
  <si>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</si>
  <si>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</si>
  <si>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</si>
  <si>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</si>
  <si>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</si>
  <si>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</si>
  <si>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</si>
  <si>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</si>
  <si>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</si>
  <si>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</si>
  <si>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</si>
  <si>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</si>
  <si>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</si>
  <si>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</si>
  <si>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</si>
  <si>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</si>
  <si>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</si>
  <si>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</si>
  <si>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</si>
  <si>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</si>
  <si>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</si>
  <si>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</si>
  <si>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</si>
  <si>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</si>
  <si>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</si>
  <si>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</si>
  <si>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</si>
  <si>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</si>
  <si>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</si>
  <si>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</si>
  <si>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</si>
  <si>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</si>
  <si>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</si>
  <si>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</si>
  <si>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</si>
  <si>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</si>
  <si>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</si>
  <si>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</si>
  <si>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</si>
  <si>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</si>
  <si>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</si>
  <si>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</si>
  <si>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</si>
  <si>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</si>
  <si>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</si>
  <si>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</si>
  <si>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</si>
  <si>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</si>
  <si>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</si>
  <si>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</si>
  <si>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</si>
  <si>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</si>
  <si>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</si>
  <si>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</si>
  <si>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</si>
  <si>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</si>
  <si>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</si>
  <si>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</si>
  <si>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</si>
  <si>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</si>
  <si>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</si>
  <si>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</si>
  <si>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</si>
  <si>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</si>
  <si>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</si>
  <si>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</si>
  <si>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</si>
  <si>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</si>
  <si>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</si>
  <si>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</si>
  <si>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</si>
  <si>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</si>
  <si>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</si>
  <si>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</si>
  <si>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</si>
  <si>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</si>
  <si>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</si>
  <si>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</si>
  <si>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</si>
  <si>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</si>
  <si>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</si>
  <si>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</si>
  <si>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</si>
  <si>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</si>
  <si>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</si>
  <si>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</si>
  <si>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</si>
  <si>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</si>
  <si>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</si>
  <si>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</si>
  <si>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</si>
  <si>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</si>
  <si>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</si>
  <si>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</si>
  <si>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</si>
  <si>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</si>
  <si>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</si>
  <si>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</si>
  <si>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</si>
  <si>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</si>
  <si>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</si>
  <si>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</si>
  <si>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</si>
  <si>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</si>
  <si>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</si>
  <si>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</si>
  <si>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</si>
  <si>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</si>
  <si>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</si>
  <si>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</si>
  <si>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</si>
  <si>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</si>
  <si>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</si>
  <si>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</si>
  <si>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</si>
  <si>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</si>
  <si>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</si>
  <si>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</si>
  <si>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</si>
  <si>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</si>
  <si>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</si>
  <si>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</si>
  <si>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</si>
  <si>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</si>
  <si>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</si>
  <si>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</si>
  <si>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</si>
  <si>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</si>
  <si>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</si>
  <si>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</si>
  <si>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</si>
  <si>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</si>
  <si>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</si>
  <si>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</si>
  <si>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</si>
  <si>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</si>
  <si>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</si>
  <si>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</si>
  <si>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</si>
  <si>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</si>
  <si>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</si>
  <si>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</si>
  <si>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</si>
  <si>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</si>
  <si>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</si>
  <si>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</si>
  <si>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</si>
  <si>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</si>
  <si>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</si>
  <si>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</si>
  <si>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</si>
  <si>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</si>
  <si>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</si>
  <si>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</si>
  <si>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</si>
  <si>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</si>
  <si>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</si>
  <si>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</si>
  <si>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</si>
  <si>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</si>
  <si>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</si>
  <si>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</si>
  <si>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</si>
  <si>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</si>
  <si>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</si>
  <si>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</si>
  <si>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</si>
  <si>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</si>
  <si>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</si>
  <si>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</si>
  <si>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</si>
  <si>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</si>
  <si>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</si>
  <si>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</si>
  <si>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</si>
  <si>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</si>
  <si>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</si>
  <si>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</si>
  <si>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</si>
  <si>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</si>
  <si>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</si>
  <si>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</si>
  <si>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</si>
  <si>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</si>
  <si>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</si>
  <si>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</si>
  <si>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</si>
  <si>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</si>
  <si>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</si>
  <si>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</si>
  <si>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</si>
  <si>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</si>
  <si>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</si>
  <si>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</si>
  <si>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</si>
  <si>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</si>
  <si>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</si>
  <si>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</si>
  <si>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</si>
  <si>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</si>
  <si>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</si>
  <si>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</si>
  <si>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</si>
  <si>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</si>
  <si>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</si>
  <si>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</si>
  <si>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</si>
  <si>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</si>
  <si>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</si>
  <si>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</si>
  <si>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</si>
  <si>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</si>
  <si>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</si>
  <si>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</si>
  <si>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</si>
  <si>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</si>
  <si>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</si>
  <si>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</si>
  <si>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</si>
  <si>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</si>
  <si>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</si>
  <si>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</si>
  <si>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</si>
  <si>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</si>
  <si>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</si>
  <si>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</si>
  <si>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</si>
  <si>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</si>
  <si>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</si>
  <si>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</si>
  <si>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</si>
  <si>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</si>
  <si>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</si>
  <si>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</si>
  <si>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</si>
  <si>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</si>
  <si>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</si>
  <si>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</si>
  <si>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</si>
  <si>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</si>
  <si>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</si>
  <si>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</si>
  <si>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</si>
  <si>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</si>
  <si>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</si>
  <si>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</si>
  <si>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</si>
  <si>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</si>
  <si>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</si>
  <si>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</si>
  <si>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</si>
  <si>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</si>
  <si>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</si>
  <si>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</si>
  <si>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</si>
  <si>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</si>
  <si>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</si>
  <si>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</si>
  <si>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</si>
  <si>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</si>
  <si>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</si>
  <si>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</si>
  <si>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</si>
  <si>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</si>
  <si>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</si>
  <si>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</si>
  <si>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</si>
  <si>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</si>
  <si>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</si>
  <si>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</si>
  <si>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</si>
  <si>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</si>
  <si>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</si>
  <si>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</si>
  <si>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</si>
  <si>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</si>
  <si>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</si>
  <si>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</si>
  <si>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</si>
  <si>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</si>
  <si>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</si>
  <si>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</si>
  <si>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</si>
  <si>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</si>
  <si>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</si>
  <si>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</si>
  <si>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</si>
  <si>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</si>
  <si>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</si>
  <si>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</si>
  <si>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</si>
  <si>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</si>
  <si>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</si>
  <si>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</si>
  <si>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</si>
  <si>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</si>
  <si>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</si>
  <si>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</si>
  <si>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</si>
  <si>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</si>
  <si>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</si>
  <si>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</si>
  <si>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</si>
  <si>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</si>
  <si>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</si>
  <si>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</si>
  <si>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</si>
  <si>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</si>
  <si>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</si>
  <si>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</si>
  <si>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</si>
  <si>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</si>
  <si>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</si>
  <si>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</si>
  <si>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</si>
  <si>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</si>
  <si>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</si>
  <si>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</si>
  <si>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</si>
  <si>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</si>
  <si>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</si>
  <si>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</si>
  <si>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</si>
  <si>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</si>
  <si>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</si>
  <si>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</si>
  <si>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</si>
  <si>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</si>
  <si>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</si>
  <si>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</si>
  <si>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</si>
  <si>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</si>
  <si>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</si>
  <si>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</si>
  <si>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</si>
  <si>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</si>
  <si>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</si>
  <si>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</si>
  <si>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</si>
  <si>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</si>
  <si>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</si>
  <si>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</si>
  <si>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</si>
  <si>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</si>
  <si>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</si>
  <si>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</si>
  <si>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</si>
  <si>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</si>
  <si>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</si>
  <si>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</si>
  <si>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</si>
  <si>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</si>
  <si>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</si>
  <si>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</si>
  <si>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</si>
  <si>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</si>
  <si>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</si>
  <si>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</si>
  <si>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</si>
  <si>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</si>
  <si>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</si>
  <si>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</si>
  <si>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</si>
  <si>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</si>
  <si>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</si>
  <si>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</si>
  <si>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</si>
  <si>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</si>
  <si>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</si>
  <si>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</si>
  <si>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</si>
  <si>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</si>
  <si>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</si>
  <si>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</si>
  <si>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</si>
  <si>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</si>
  <si>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</si>
  <si>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</si>
  <si>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</si>
  <si>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</si>
  <si>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</si>
  <si>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</si>
  <si>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</si>
  <si>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</si>
  <si>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</si>
  <si>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</si>
  <si>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</si>
  <si>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</si>
  <si>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</si>
  <si>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</si>
  <si>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</si>
  <si>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</si>
  <si>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</si>
  <si>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</si>
  <si>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</si>
  <si>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</si>
  <si>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</si>
  <si>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</si>
  <si>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</si>
  <si>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</si>
  <si>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</si>
  <si>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</si>
  <si>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</si>
  <si>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</si>
  <si>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</si>
  <si>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</si>
  <si>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</si>
  <si>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</si>
  <si>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</si>
  <si>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</si>
  <si>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</si>
  <si>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</si>
  <si>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</si>
  <si>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</si>
  <si>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</si>
  <si>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</si>
  <si>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</si>
  <si>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</si>
  <si>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</si>
  <si>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</si>
  <si>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</si>
  <si>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</si>
  <si>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</si>
  <si>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</si>
  <si>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</si>
  <si>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</si>
  <si>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</si>
  <si>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</si>
  <si>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</si>
  <si>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</si>
  <si>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</si>
  <si>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</si>
  <si>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</si>
  <si>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</si>
  <si>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</si>
  <si>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</si>
  <si>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</si>
  <si>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</si>
  <si>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</si>
  <si>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</si>
  <si>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</si>
  <si>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</si>
  <si>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</si>
  <si>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</si>
  <si>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</si>
  <si>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</si>
  <si>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</si>
  <si>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</si>
  <si>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</si>
  <si>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</si>
  <si>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</si>
  <si>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</si>
  <si>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</si>
  <si>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</si>
  <si>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</si>
  <si>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</si>
  <si>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</si>
  <si>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</si>
  <si>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</si>
  <si>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</si>
  <si>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</si>
  <si>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</si>
  <si>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</si>
  <si>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</si>
  <si>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</si>
  <si>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</si>
  <si>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</si>
  <si>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</si>
  <si>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</si>
  <si>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</si>
  <si>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</si>
  <si>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</si>
  <si>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</si>
  <si>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</si>
  <si>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</si>
  <si>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</si>
  <si>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</si>
  <si>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</si>
  <si>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</si>
  <si>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</si>
  <si>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</si>
  <si>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</si>
  <si>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</si>
  <si>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</si>
  <si>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</si>
  <si>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</si>
  <si>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</si>
  <si>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</si>
  <si>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</si>
  <si>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</si>
  <si>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</si>
  <si>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</si>
  <si>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</si>
  <si>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</si>
  <si>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</si>
  <si>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</si>
  <si>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</si>
  <si>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</si>
  <si>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</si>
  <si>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</si>
  <si>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</si>
  <si>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</si>
  <si>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</si>
  <si>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</si>
  <si>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</si>
  <si>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</si>
  <si>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</si>
  <si>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</si>
  <si>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</si>
  <si>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</si>
  <si>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</si>
  <si>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</si>
  <si>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</si>
  <si>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</si>
  <si>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</si>
  <si>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</si>
  <si>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</si>
  <si>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</si>
  <si>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</si>
  <si>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</si>
  <si>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</si>
  <si>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</si>
  <si>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</si>
  <si>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</si>
  <si>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</si>
  <si>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</si>
  <si>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</si>
  <si>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</si>
  <si>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</si>
  <si>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</si>
  <si>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</si>
  <si>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</si>
  <si>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</si>
  <si>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</si>
  <si>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</si>
  <si>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</si>
  <si>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</si>
  <si>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</si>
  <si>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</si>
  <si>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</si>
  <si>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</si>
  <si>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</si>
  <si>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</si>
  <si>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</si>
  <si>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</si>
  <si>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</si>
  <si>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</si>
  <si>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</si>
  <si>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</si>
  <si>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</si>
  <si>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</si>
  <si>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</si>
  <si>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</si>
  <si>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</si>
  <si>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</si>
  <si>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</si>
  <si>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</si>
  <si>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</si>
  <si>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</si>
  <si>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</si>
  <si>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</si>
  <si>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</si>
  <si>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</si>
  <si>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</si>
  <si>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</si>
  <si>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</si>
  <si>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</si>
  <si>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</si>
  <si>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</si>
  <si>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</si>
  <si>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</si>
  <si>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</si>
  <si>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</si>
  <si>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</si>
  <si>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</si>
  <si>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</si>
  <si>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</si>
  <si>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</si>
  <si>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</si>
  <si>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</si>
  <si>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</si>
  <si>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</si>
  <si>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</si>
  <si>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</si>
  <si>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</si>
  <si>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</si>
  <si>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</si>
  <si>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</si>
  <si>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</si>
  <si>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</si>
  <si>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</si>
  <si>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</si>
  <si>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</si>
  <si>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</si>
  <si>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</si>
  <si>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</si>
  <si>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</si>
  <si>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</si>
  <si>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</si>
  <si>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</si>
  <si>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</si>
  <si>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</si>
  <si>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</si>
  <si>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</si>
  <si>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</si>
  <si>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</si>
  <si>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</si>
  <si>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</si>
  <si>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</si>
  <si>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</si>
  <si>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</si>
  <si>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</si>
  <si>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</si>
  <si>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</si>
  <si>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</si>
  <si>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</si>
  <si>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</si>
  <si>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</si>
  <si>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</si>
  <si>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</si>
  <si>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</si>
  <si>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</si>
  <si>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</si>
  <si>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</si>
  <si>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</si>
  <si>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</si>
  <si>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</si>
  <si>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</si>
  <si>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</si>
  <si>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</si>
  <si>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</si>
  <si>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</si>
  <si>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</si>
  <si>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</si>
  <si>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</si>
  <si>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</si>
  <si>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</si>
  <si>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</si>
  <si>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</si>
  <si>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</si>
  <si>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</si>
  <si>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</si>
  <si>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</si>
  <si>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</si>
  <si>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</si>
  <si>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</si>
  <si>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</si>
  <si>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</si>
  <si>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</si>
  <si>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</si>
  <si>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</si>
  <si>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</si>
  <si>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</si>
  <si>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</si>
  <si>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</si>
  <si>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</si>
  <si>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</si>
  <si>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</si>
  <si>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</si>
  <si>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</si>
  <si>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</si>
  <si>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</si>
  <si>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</si>
  <si>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</si>
  <si>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</si>
  <si>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</si>
  <si>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</si>
  <si>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</si>
  <si>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</si>
  <si>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</si>
  <si>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</si>
  <si>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</si>
  <si>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</si>
  <si>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</si>
  <si>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</si>
  <si>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</si>
  <si>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</si>
  <si>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</si>
  <si>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</si>
  <si>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</si>
  <si>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</si>
  <si>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</si>
  <si>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</si>
  <si>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</si>
  <si>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</si>
  <si>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</si>
  <si>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</si>
  <si>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</si>
  <si>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</si>
  <si>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</si>
  <si>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</si>
  <si>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</si>
  <si>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</si>
  <si>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</si>
  <si>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</si>
  <si>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</si>
  <si>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</si>
  <si>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</si>
  <si>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</si>
  <si>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</si>
  <si>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</si>
  <si>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</si>
  <si>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</si>
  <si>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</si>
  <si>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</si>
  <si>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</si>
  <si>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</si>
  <si>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</si>
  <si>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</si>
  <si>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</si>
  <si>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</si>
  <si>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</si>
  <si>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</si>
  <si>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</si>
  <si>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</si>
  <si>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</si>
  <si>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</si>
  <si>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</si>
  <si>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</si>
  <si>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</si>
  <si>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</si>
  <si>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</si>
  <si>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</si>
  <si>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</si>
  <si>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</si>
  <si>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</si>
  <si>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</si>
  <si>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</si>
  <si>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</si>
  <si>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</si>
  <si>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</si>
  <si>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</si>
  <si>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</si>
  <si>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</si>
  <si>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</si>
  <si>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</si>
  <si>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</si>
  <si>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</si>
  <si>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</si>
  <si>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</si>
  <si>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</si>
  <si>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</si>
  <si>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</si>
  <si>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</si>
  <si>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</si>
  <si>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</si>
  <si>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</si>
  <si>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</si>
  <si>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</si>
  <si>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</si>
  <si>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</si>
  <si>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</si>
  <si>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</si>
  <si>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</si>
  <si>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</si>
  <si>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</si>
  <si>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</si>
  <si>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</si>
  <si>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</si>
  <si>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</si>
  <si>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</si>
  <si>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</si>
  <si>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</si>
  <si>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</si>
  <si>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</si>
  <si>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</si>
  <si>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</si>
  <si>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</si>
  <si>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</si>
  <si>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</si>
  <si>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</si>
  <si>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</si>
  <si>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</si>
  <si>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</si>
  <si>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</si>
  <si>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</si>
  <si>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</si>
  <si>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</si>
  <si>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</si>
  <si>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</si>
  <si>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</si>
  <si>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</si>
  <si>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</si>
  <si>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</si>
  <si>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</si>
  <si>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</si>
  <si>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</si>
  <si>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</si>
  <si>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</si>
  <si>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</si>
  <si>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</si>
  <si>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</si>
  <si>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</si>
  <si>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</si>
  <si>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</si>
  <si>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</si>
  <si>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</si>
  <si>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</si>
  <si>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</si>
  <si>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</si>
  <si>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</si>
  <si>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</si>
  <si>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</si>
  <si>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</si>
  <si>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</si>
  <si>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</si>
  <si>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</si>
  <si>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</si>
  <si>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</si>
  <si>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</si>
  <si>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</si>
  <si>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</si>
  <si>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</si>
  <si>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</si>
  <si>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</si>
  <si>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</si>
  <si>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</si>
  <si>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</si>
  <si>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</si>
  <si>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</si>
  <si>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</si>
  <si>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</si>
  <si>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</si>
  <si>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</si>
  <si>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</si>
  <si>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</si>
  <si>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</si>
  <si>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</si>
  <si>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</si>
  <si>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</si>
  <si>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</si>
  <si>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</si>
  <si>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</si>
  <si>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</si>
  <si>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</si>
  <si>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</si>
  <si>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</si>
  <si>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</si>
  <si>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</si>
  <si>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</si>
  <si>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</si>
  <si>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</si>
  <si>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</si>
  <si>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</si>
  <si>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</si>
  <si>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</si>
  <si>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</si>
  <si>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</si>
  <si>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</si>
  <si>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</si>
  <si>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</si>
  <si>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</si>
  <si>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</si>
  <si>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</si>
  <si>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</si>
  <si>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</si>
  <si>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</si>
  <si>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</si>
  <si>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</si>
  <si>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</si>
  <si>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</si>
  <si>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</si>
  <si>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</si>
  <si>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</si>
  <si>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</si>
  <si>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</si>
  <si>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</si>
  <si>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</si>
  <si>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</si>
  <si>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</si>
  <si>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</si>
  <si>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</si>
  <si>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</si>
  <si>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</si>
  <si>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</si>
  <si>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</si>
  <si>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</si>
  <si>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</si>
  <si>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</si>
  <si>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</si>
  <si>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</si>
  <si>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</si>
  <si>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</si>
  <si>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</si>
  <si>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</si>
  <si>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</si>
  <si>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</si>
  <si>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</si>
  <si>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</si>
  <si>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</si>
  <si>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</si>
  <si>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</si>
  <si>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</si>
  <si>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</si>
  <si>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</si>
  <si>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</si>
  <si>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</si>
  <si>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</si>
  <si>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</si>
  <si>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</si>
  <si>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</si>
  <si>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</si>
  <si>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</si>
  <si>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</si>
  <si>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</si>
  <si>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</si>
  <si>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</si>
  <si>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</si>
  <si>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</si>
  <si>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</si>
  <si>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</si>
  <si>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</si>
  <si>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</si>
  <si>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</si>
  <si>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</si>
  <si>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</si>
  <si>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</si>
  <si>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</si>
  <si>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</si>
  <si>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</si>
  <si>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</si>
  <si>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</si>
  <si>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</si>
  <si>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</si>
  <si>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</si>
  <si>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</si>
  <si>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</si>
  <si>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</si>
  <si>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</si>
  <si>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</si>
  <si>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</si>
  <si>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</si>
  <si>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</si>
  <si>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</si>
  <si>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</si>
  <si>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</si>
  <si>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</si>
  <si>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</si>
  <si>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</si>
  <si>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</si>
  <si>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</si>
  <si>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</si>
  <si>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</si>
  <si>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</si>
  <si>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</si>
  <si>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</si>
  <si>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</si>
  <si>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</si>
  <si>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</si>
  <si>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</si>
  <si>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</si>
  <si>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</si>
  <si>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</si>
  <si>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</si>
  <si>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</si>
  <si>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</si>
  <si>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</si>
  <si>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</si>
  <si>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</si>
  <si>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</si>
  <si>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</si>
  <si>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</si>
  <si>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</si>
  <si>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</si>
  <si>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</si>
  <si>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</si>
  <si>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</si>
  <si>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</si>
  <si>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</si>
  <si>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</si>
  <si>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</si>
  <si>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</si>
  <si>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</si>
  <si>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</si>
  <si>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</si>
  <si>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</si>
  <si>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</si>
  <si>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</si>
  <si>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</si>
  <si>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</si>
  <si>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</si>
  <si>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</si>
  <si>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</si>
  <si>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</si>
  <si>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</si>
  <si>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</si>
  <si>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</si>
  <si>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</si>
  <si>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</si>
  <si>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</si>
  <si>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</si>
  <si>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</si>
  <si>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</si>
  <si>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</si>
  <si>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</si>
  <si>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</si>
  <si>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</si>
  <si>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</si>
  <si>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</si>
  <si>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</si>
  <si>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</si>
  <si>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</si>
  <si>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</si>
  <si>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</si>
  <si>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</si>
  <si>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</si>
  <si>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</si>
  <si>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</si>
  <si>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</si>
  <si>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</si>
  <si>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</si>
  <si>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</si>
  <si>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</si>
  <si>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</si>
  <si>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</si>
  <si>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</si>
  <si>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</si>
  <si>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</si>
  <si>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</si>
  <si>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</si>
  <si>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</si>
  <si>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</si>
  <si>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</si>
  <si>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</si>
  <si>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</si>
  <si>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</si>
  <si>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</si>
  <si>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</si>
  <si>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</si>
  <si>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</si>
  <si>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</si>
  <si>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</si>
  <si>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</si>
  <si>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</si>
  <si>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</si>
  <si>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</si>
  <si>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</si>
  <si>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</si>
  <si>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</si>
  <si>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</si>
  <si>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</si>
  <si>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</si>
  <si>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</si>
  <si>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</si>
  <si>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</si>
  <si>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</si>
  <si>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</si>
  <si>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</si>
  <si>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</si>
  <si>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</si>
  <si>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</si>
  <si>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</si>
  <si>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</si>
  <si>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</si>
  <si>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</si>
  <si>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</si>
  <si>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</si>
  <si>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</si>
  <si>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</si>
  <si>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</si>
  <si>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</si>
  <si>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</si>
  <si>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</si>
  <si>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</si>
  <si>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</si>
  <si>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</si>
  <si>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</si>
  <si>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</si>
  <si>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</si>
  <si>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</si>
  <si>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</si>
  <si>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</si>
  <si>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</si>
  <si>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</si>
  <si>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</si>
  <si>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</si>
  <si>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</si>
  <si>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</si>
  <si>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</si>
  <si>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</si>
  <si>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</si>
  <si>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</si>
  <si>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</si>
  <si>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</si>
  <si>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</si>
  <si>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</si>
  <si>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</si>
  <si>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</si>
  <si>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</si>
  <si>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</si>
  <si>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</si>
  <si>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</si>
  <si>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</si>
  <si>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</si>
  <si>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</si>
  <si>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</si>
  <si>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</si>
  <si>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</si>
  <si>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</si>
  <si>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</si>
  <si>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</si>
  <si>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</si>
  <si>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</si>
  <si>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</si>
  <si>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</si>
  <si>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</si>
  <si>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</si>
  <si>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</si>
  <si>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</si>
  <si>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</si>
  <si>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</si>
  <si>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</si>
  <si>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</si>
  <si>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</si>
  <si>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</si>
  <si>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</si>
  <si>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</si>
  <si>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</si>
  <si>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</si>
  <si>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</si>
  <si>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</si>
  <si>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</si>
  <si>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</si>
  <si>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</si>
  <si>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</si>
  <si>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</si>
  <si>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</si>
  <si>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</si>
  <si>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</si>
  <si>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</si>
  <si>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</si>
  <si>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</si>
  <si>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</si>
  <si>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</si>
  <si>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</si>
  <si>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</si>
  <si>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</si>
  <si>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</si>
  <si>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</si>
  <si>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</si>
  <si>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</si>
  <si>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</si>
  <si>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</si>
  <si>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</si>
  <si>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</si>
  <si>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</si>
  <si>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</si>
  <si>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</si>
  <si>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</si>
  <si>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</si>
  <si>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</si>
  <si>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</si>
  <si>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</si>
  <si>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</si>
  <si>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</si>
  <si>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</si>
  <si>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</si>
  <si>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</si>
  <si>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</si>
  <si>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</si>
  <si>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</si>
  <si>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</si>
  <si>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</si>
  <si>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</si>
  <si>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</si>
  <si>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</si>
  <si>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</si>
  <si>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</si>
  <si>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</si>
  <si>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</si>
  <si>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</si>
  <si>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</si>
  <si>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</si>
  <si>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</si>
  <si>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</si>
  <si>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</si>
  <si>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</si>
  <si>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</si>
  <si>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</si>
  <si>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</si>
  <si>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</si>
  <si>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</si>
  <si>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</si>
  <si>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</si>
  <si>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</si>
  <si>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</si>
  <si>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</si>
  <si>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</si>
  <si>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</si>
  <si>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</si>
  <si>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</si>
  <si>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</si>
  <si>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</si>
  <si>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</si>
  <si>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</si>
  <si>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</si>
  <si>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</si>
  <si>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</si>
  <si>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</si>
  <si>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</si>
  <si>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</si>
  <si>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</si>
  <si>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</si>
  <si>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</si>
  <si>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</si>
  <si>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</si>
  <si>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</si>
  <si>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</si>
  <si>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</si>
  <si>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</si>
  <si>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</si>
  <si>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</si>
  <si>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</si>
  <si>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</si>
  <si>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</si>
  <si>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</si>
  <si>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</si>
  <si>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</si>
  <si>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</si>
  <si>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</si>
  <si>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</si>
  <si>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</si>
  <si>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</si>
  <si>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</si>
  <si>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</si>
  <si>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</si>
  <si>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</si>
  <si>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</si>
  <si>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</si>
  <si>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</si>
  <si>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</si>
  <si>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</si>
  <si>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</si>
  <si>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</si>
  <si>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</si>
  <si>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</si>
  <si>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</si>
  <si>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</si>
  <si>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</si>
  <si>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</si>
  <si>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</si>
  <si>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</si>
  <si>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</si>
  <si>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</si>
  <si>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</si>
  <si>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</si>
  <si>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</si>
  <si>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</si>
  <si>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</si>
  <si>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</si>
  <si>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</si>
  <si>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</si>
  <si>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</si>
  <si>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</si>
  <si>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</si>
  <si>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</si>
  <si>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</si>
  <si>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</si>
  <si>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</si>
  <si>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</si>
  <si>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</si>
  <si>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</si>
  <si>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</si>
  <si>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</si>
  <si>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</si>
  <si>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</si>
  <si>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</si>
  <si>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</si>
  <si>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</si>
  <si>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</si>
  <si>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</si>
  <si>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</si>
  <si>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</si>
  <si>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</si>
  <si>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</si>
  <si>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</si>
  <si>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</si>
  <si>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</si>
  <si>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</si>
  <si>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</si>
  <si>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</si>
  <si>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</si>
  <si>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</si>
  <si>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</si>
  <si>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</si>
  <si>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</si>
  <si>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</si>
  <si>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</si>
  <si>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</si>
  <si>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</si>
  <si>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</si>
  <si>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</si>
  <si>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</si>
  <si>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</si>
  <si>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</si>
  <si>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</si>
  <si>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</si>
  <si>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</si>
  <si>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</si>
  <si>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</si>
  <si>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</si>
  <si>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</si>
  <si>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</si>
  <si>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</si>
  <si>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</si>
  <si>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</si>
  <si>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</si>
  <si>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</si>
  <si>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</si>
  <si>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</si>
  <si>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</si>
  <si>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</si>
  <si>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</si>
  <si>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</si>
  <si>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</si>
  <si>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</si>
  <si>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</si>
  <si>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</si>
  <si>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</si>
  <si>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</si>
  <si>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</si>
  <si>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</si>
  <si>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</si>
  <si>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</si>
  <si>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</si>
  <si>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</si>
  <si>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</si>
  <si>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</si>
  <si>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</si>
  <si>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</si>
  <si>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</si>
  <si>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</si>
  <si>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</si>
  <si>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</si>
  <si>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</si>
  <si>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</si>
  <si>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</si>
  <si>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</si>
  <si>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</si>
  <si>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</si>
  <si>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</si>
  <si>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</si>
  <si>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</si>
  <si>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</si>
  <si>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</si>
  <si>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</si>
  <si>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</si>
  <si>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</si>
  <si>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</si>
  <si>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</si>
  <si>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</si>
  <si>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</si>
  <si>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</si>
  <si>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</si>
  <si>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</si>
  <si>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</si>
  <si>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</si>
  <si>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</si>
  <si>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</si>
  <si>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</si>
  <si>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</si>
  <si>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</si>
  <si>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</si>
  <si>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</si>
  <si>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</si>
  <si>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</si>
  <si>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</si>
  <si>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</si>
  <si>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</si>
  <si>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</si>
  <si>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</si>
  <si>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</si>
  <si>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</si>
  <si>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</si>
  <si>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</si>
  <si>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</si>
  <si>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</si>
  <si>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</si>
  <si>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</si>
  <si>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</si>
  <si>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</si>
  <si>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</si>
  <si>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</si>
  <si>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</si>
  <si>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</si>
  <si>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</si>
  <si>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</si>
  <si>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</si>
  <si>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</si>
  <si>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</si>
  <si>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</si>
  <si>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</si>
  <si>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</si>
  <si>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</si>
  <si>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</si>
  <si>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</si>
  <si>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</si>
  <si>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</si>
  <si>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</si>
  <si>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</si>
  <si>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</si>
  <si>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</si>
  <si>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</si>
  <si>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</si>
  <si>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</si>
  <si>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</si>
  <si>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</si>
  <si>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</si>
  <si>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</si>
  <si>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</si>
  <si>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</si>
  <si>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</si>
  <si>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</si>
  <si>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</si>
  <si>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</si>
  <si>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</si>
  <si>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</si>
  <si>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</si>
  <si>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</si>
  <si>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</si>
  <si>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</si>
  <si>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</si>
  <si>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</si>
  <si>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</si>
  <si>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</si>
  <si>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</si>
  <si>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</si>
  <si>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</si>
  <si>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</si>
  <si>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</si>
  <si>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</si>
  <si>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</si>
  <si>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</si>
  <si>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</si>
  <si>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</si>
  <si>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</si>
  <si>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</si>
  <si>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</si>
  <si>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</si>
  <si>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</si>
  <si>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</si>
  <si>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</si>
  <si>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</si>
  <si>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</si>
  <si>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</si>
  <si>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</si>
  <si>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</si>
  <si>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</si>
  <si>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</si>
  <si>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</si>
  <si>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</si>
  <si>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</si>
  <si>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</si>
  <si>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</si>
  <si>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</si>
  <si>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</si>
  <si>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</si>
  <si>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</si>
  <si>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</si>
  <si>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</si>
  <si>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</si>
  <si>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</si>
  <si>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</si>
  <si>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</si>
  <si>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</si>
  <si>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</si>
  <si>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</si>
  <si>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</si>
  <si>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</si>
  <si>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</si>
  <si>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</si>
  <si>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</si>
  <si>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</si>
  <si>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</si>
  <si>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</si>
  <si>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</si>
  <si>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</si>
  <si>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</si>
  <si>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</si>
  <si>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</si>
  <si>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</si>
  <si>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</si>
  <si>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</si>
  <si>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</si>
  <si>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</si>
  <si>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</si>
  <si>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</si>
  <si>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</si>
  <si>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</si>
  <si>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</si>
  <si>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</si>
  <si>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</si>
  <si>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</si>
  <si>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</si>
  <si>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</si>
  <si>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</si>
  <si>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</si>
  <si>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</si>
  <si>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</si>
  <si>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</si>
  <si>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</si>
  <si>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</si>
  <si>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</si>
  <si>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</si>
  <si>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</si>
  <si>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</si>
  <si>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</si>
  <si>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</si>
  <si>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</si>
  <si>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</si>
  <si>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</si>
  <si>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</si>
  <si>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</si>
  <si>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</si>
  <si>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</si>
  <si>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</si>
  <si>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</si>
  <si>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</si>
  <si>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</si>
  <si>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</si>
  <si>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</si>
  <si>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</si>
  <si>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</si>
  <si>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</si>
  <si>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</si>
  <si>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</si>
  <si>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</si>
  <si>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</si>
  <si>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</si>
  <si>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</si>
  <si>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</si>
  <si>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</si>
  <si>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</si>
  <si>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</si>
  <si>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</si>
  <si>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</si>
  <si>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</si>
  <si>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</si>
  <si>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</si>
  <si>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</si>
  <si>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</si>
  <si>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</si>
  <si>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</si>
  <si>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</si>
  <si>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</si>
  <si>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</si>
  <si>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</si>
  <si>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</si>
  <si>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</si>
  <si>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</si>
  <si>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</si>
  <si>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</si>
  <si>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</si>
  <si>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</si>
  <si>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</si>
  <si>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</si>
  <si>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</si>
  <si>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</si>
  <si>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</si>
  <si>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</si>
  <si>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</si>
  <si>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</si>
  <si>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</si>
  <si>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</si>
  <si>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</si>
  <si>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</si>
  <si>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</si>
  <si>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</si>
  <si>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</si>
  <si>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</si>
  <si>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</si>
  <si>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</si>
  <si>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</si>
  <si>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</si>
  <si>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</si>
  <si>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</si>
  <si>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</si>
  <si>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</si>
  <si>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</si>
  <si>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</si>
  <si>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</si>
  <si>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</si>
  <si>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</si>
  <si>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</si>
  <si>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</si>
  <si>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</si>
  <si>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</si>
  <si>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</si>
  <si>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</si>
  <si>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</si>
  <si>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</si>
  <si>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</si>
  <si>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</si>
  <si>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</si>
  <si>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</si>
  <si>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</si>
  <si>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</si>
  <si>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</si>
  <si>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</si>
  <si>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</si>
  <si>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</si>
  <si>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</si>
  <si>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</si>
  <si>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</si>
  <si>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</si>
  <si>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</si>
  <si>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</si>
  <si>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</si>
  <si>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</si>
  <si>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</si>
  <si>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</si>
  <si>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</si>
  <si>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</si>
  <si>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</si>
  <si>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</si>
  <si>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</si>
  <si>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</si>
  <si>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</si>
  <si>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</si>
  <si>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</si>
  <si>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</si>
  <si>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</si>
  <si>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</si>
  <si>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</si>
  <si>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</si>
  <si>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</si>
  <si>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</si>
  <si>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</si>
  <si>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</si>
  <si>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</si>
  <si>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</si>
  <si>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</si>
  <si>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</si>
  <si>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</si>
  <si>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</si>
  <si>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</si>
  <si>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</si>
  <si>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</si>
  <si>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</si>
  <si>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</si>
  <si>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</si>
  <si>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</si>
  <si>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</si>
  <si>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</si>
  <si>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</si>
  <si>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</si>
  <si>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</si>
  <si>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</si>
  <si>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</si>
  <si>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</si>
  <si>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</si>
  <si>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</si>
  <si>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</si>
  <si>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</si>
  <si>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</si>
  <si>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</si>
  <si>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</si>
  <si>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</si>
  <si>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</si>
  <si>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</si>
  <si>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</si>
  <si>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</si>
  <si>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</si>
  <si>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</si>
  <si>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</si>
  <si>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</si>
  <si>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</si>
  <si>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</si>
  <si>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</si>
  <si>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</si>
  <si>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</si>
  <si>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</si>
  <si>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</si>
  <si>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</si>
  <si>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</si>
  <si>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</si>
  <si>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</si>
  <si>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</si>
  <si>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</si>
  <si>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</si>
  <si>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</si>
  <si>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</si>
  <si>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</si>
  <si>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</si>
  <si>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</si>
  <si>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</si>
  <si>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</si>
  <si>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</si>
  <si>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</si>
  <si>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</si>
  <si>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</si>
  <si>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</si>
  <si>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</si>
  <si>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</si>
  <si>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</si>
  <si>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</si>
  <si>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</si>
  <si>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</si>
  <si>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</si>
  <si>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</si>
  <si>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</si>
  <si>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</si>
  <si>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</si>
  <si>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</si>
  <si>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</si>
  <si>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</si>
  <si>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</si>
  <si>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</si>
  <si>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</si>
  <si>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</si>
  <si>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</si>
  <si>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</si>
  <si>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</si>
  <si>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</si>
  <si>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</si>
  <si>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</si>
  <si>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</si>
  <si>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</si>
  <si>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</si>
  <si>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</si>
  <si>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</si>
  <si>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</si>
  <si>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</si>
  <si>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</si>
  <si>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</si>
  <si>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</si>
  <si>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</si>
  <si>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</si>
  <si>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</si>
  <si>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</si>
  <si>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</si>
  <si>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</si>
  <si>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</si>
  <si>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</si>
  <si>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</si>
  <si>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</si>
  <si>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</si>
  <si>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</si>
  <si>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</si>
  <si>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</si>
  <si>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</si>
  <si>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</si>
  <si>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</si>
  <si>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</si>
  <si>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</si>
  <si>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</si>
  <si>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</si>
  <si>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</si>
  <si>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</si>
  <si>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</si>
  <si>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</si>
  <si>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</si>
  <si>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</si>
  <si>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</si>
  <si>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</si>
  <si>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</si>
  <si>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</si>
  <si>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</si>
  <si>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</si>
  <si>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</si>
  <si>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</si>
  <si>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</si>
  <si>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</si>
  <si>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</si>
  <si>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</si>
  <si>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</si>
  <si>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</si>
  <si>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</si>
  <si>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</si>
  <si>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</si>
  <si>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</si>
  <si>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</si>
  <si>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</si>
  <si>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</si>
  <si>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</si>
  <si>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</si>
  <si>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</si>
  <si>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</si>
  <si>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</si>
  <si>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</si>
  <si>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</si>
  <si>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</si>
  <si>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</si>
  <si>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</si>
  <si>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</si>
  <si>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</si>
  <si>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</si>
  <si>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</si>
  <si>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</si>
  <si>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</si>
  <si>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</si>
  <si>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</si>
  <si>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</si>
  <si>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</si>
  <si>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</si>
  <si>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</si>
  <si>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</si>
  <si>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</si>
  <si>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</si>
  <si>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</si>
  <si>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</si>
  <si>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</si>
  <si>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</si>
  <si>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</si>
  <si>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</si>
  <si>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</si>
  <si>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</si>
  <si>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</si>
  <si>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</si>
  <si>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</si>
  <si>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</si>
  <si>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</si>
  <si>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</si>
  <si>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</si>
  <si>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</si>
  <si>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</si>
  <si>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</si>
  <si>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</si>
  <si>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</si>
  <si>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</si>
  <si>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</si>
  <si>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</si>
  <si>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</si>
  <si>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</si>
  <si>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</si>
  <si>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</si>
  <si>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</si>
  <si>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</si>
  <si>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</si>
  <si>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</si>
  <si>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</si>
  <si>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</si>
  <si>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</si>
  <si>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</si>
  <si>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</si>
  <si>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</si>
  <si>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</si>
  <si>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</si>
  <si>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</si>
  <si>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</si>
  <si>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</si>
  <si>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</si>
  <si>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</si>
  <si>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</si>
  <si>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</si>
  <si>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</si>
  <si>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</si>
  <si>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</si>
  <si>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</si>
  <si>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</si>
  <si>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</si>
  <si>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</si>
  <si>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</si>
  <si>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</si>
  <si>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</si>
  <si>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</si>
  <si>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</si>
  <si>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</si>
  <si>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</si>
  <si>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</si>
  <si>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</si>
  <si>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</si>
  <si>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</si>
  <si>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</si>
  <si>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</si>
  <si>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</si>
  <si>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</si>
  <si>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</si>
  <si>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</si>
  <si>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</si>
  <si>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</si>
  <si>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</si>
  <si>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</si>
  <si>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</si>
  <si>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</si>
  <si>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</si>
  <si>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</si>
  <si>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</si>
  <si>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</si>
  <si>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</si>
  <si>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</si>
  <si>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</si>
  <si>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</si>
  <si>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</si>
  <si>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</si>
  <si>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</si>
  <si>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</si>
  <si>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</si>
  <si>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</si>
  <si>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</si>
  <si>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</si>
  <si>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</si>
  <si>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</si>
  <si>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</si>
  <si>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</si>
  <si>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</si>
  <si>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</si>
  <si>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</si>
  <si>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</si>
  <si>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</si>
  <si>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</si>
  <si>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</si>
  <si>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</si>
  <si>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</si>
  <si>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</si>
  <si>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</si>
  <si>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</si>
  <si>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</si>
  <si>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</si>
  <si>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</si>
  <si>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</si>
  <si>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</si>
  <si>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</si>
  <si>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</si>
  <si>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</si>
  <si>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</si>
  <si>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</si>
  <si>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</si>
  <si>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</si>
  <si>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</si>
  <si>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</si>
  <si>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</si>
  <si>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</si>
  <si>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</si>
  <si>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</si>
  <si>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</si>
  <si>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</si>
  <si>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</si>
  <si>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</si>
  <si>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</si>
  <si>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</si>
  <si>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</si>
  <si>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</si>
  <si>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</si>
  <si>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</si>
  <si>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</si>
  <si>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</si>
  <si>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</si>
  <si>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</si>
  <si>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</si>
  <si>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</si>
  <si>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</si>
  <si>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</si>
  <si>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</si>
  <si>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</si>
  <si>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</si>
  <si>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</si>
  <si>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</si>
  <si>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</si>
  <si>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</si>
  <si>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</si>
  <si>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</si>
  <si>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</si>
  <si>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</si>
  <si>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</si>
  <si>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</si>
  <si>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</si>
  <si>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</si>
  <si>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</si>
  <si>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</si>
  <si>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</si>
  <si>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</si>
  <si>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</si>
  <si>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</si>
  <si>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</si>
  <si>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</si>
  <si>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</si>
  <si>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</si>
  <si>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</si>
  <si>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</si>
  <si>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</si>
  <si>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</si>
  <si>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</si>
  <si>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</si>
  <si>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</si>
  <si>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</si>
  <si>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</si>
  <si>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</si>
  <si>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</si>
  <si>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</si>
  <si>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</si>
  <si>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</si>
  <si>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</si>
  <si>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VacuTec Meßtechnik GmbH</t>
  </si>
  <si>
    <t>Conny Sumbundu</t>
  </si>
  <si>
    <t>compliance@vacutec-gmbh.de</t>
  </si>
  <si>
    <t>+49 351 317240</t>
  </si>
  <si>
    <t>Compliance Officer</t>
  </si>
  <si>
    <t>Dornblüthstr. 14a, 01277 Dresden, Germany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</si>
</sst>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49" fontId="17" fillId="45" borderId="58" xfId="0" applyNumberFormat="1" applyFon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00" fillId="45" borderId="58" xfId="827" applyNumberFormat="1" applyFill="1" applyBorder="1" applyAlignment="1" applyProtection="1">
      <alignment horizontal="left" vertical="center" wrapText="1"/>
      <protection locked="0"/>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cellStyle name="20% - Accent1 2 2" xfId="597"/>
    <cellStyle name="20% - Accent1 2 2 2" xfId="760"/>
    <cellStyle name="20% - Accent1 2 3" xfId="713"/>
    <cellStyle name="20% - Accent1 3" xfId="807"/>
    <cellStyle name="20% - Accent2 2" xfId="7"/>
    <cellStyle name="20% - Accent2 2 2" xfId="598"/>
    <cellStyle name="20% - Accent2 2 2 2" xfId="761"/>
    <cellStyle name="20% - Accent2 2 3" xfId="714"/>
    <cellStyle name="20% - Accent2 3" xfId="810"/>
    <cellStyle name="20% - Accent3 2" xfId="8"/>
    <cellStyle name="20% - Accent3 2 2" xfId="599"/>
    <cellStyle name="20% - Accent3 2 2 2" xfId="762"/>
    <cellStyle name="20% - Accent3 2 3" xfId="715"/>
    <cellStyle name="20% - Accent3 3" xfId="813"/>
    <cellStyle name="20% - Accent4 2" xfId="9"/>
    <cellStyle name="20% - Accent4 2 2" xfId="600"/>
    <cellStyle name="20% - Accent4 2 2 2" xfId="763"/>
    <cellStyle name="20% - Accent4 2 3" xfId="716"/>
    <cellStyle name="20% - Accent4 3" xfId="816"/>
    <cellStyle name="20% - Accent5 2" xfId="10"/>
    <cellStyle name="20% - Accent5 2 2" xfId="601"/>
    <cellStyle name="20% - Accent5 2 2 2" xfId="764"/>
    <cellStyle name="20% - Accent5 2 3" xfId="717"/>
    <cellStyle name="20% - Accent5 3" xfId="819"/>
    <cellStyle name="20% - Accent6 2" xfId="11"/>
    <cellStyle name="20% - Accent6 2 2" xfId="602"/>
    <cellStyle name="20% - Accent6 2 2 2" xfId="765"/>
    <cellStyle name="20% - Accent6 2 3" xfId="718"/>
    <cellStyle name="20% - Accent6 3" xfId="822"/>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cellStyle name="40% - Accent1 2 2" xfId="603"/>
    <cellStyle name="40% - Accent1 2 2 2" xfId="766"/>
    <cellStyle name="40% - Accent1 2 3" xfId="719"/>
    <cellStyle name="40% - Accent1 3" xfId="808"/>
    <cellStyle name="40% - Accent2 2" xfId="13"/>
    <cellStyle name="40% - Accent2 2 2" xfId="604"/>
    <cellStyle name="40% - Accent2 2 2 2" xfId="767"/>
    <cellStyle name="40% - Accent2 2 3" xfId="720"/>
    <cellStyle name="40% - Accent2 3" xfId="811"/>
    <cellStyle name="40% - Accent3 2" xfId="14"/>
    <cellStyle name="40% - Accent3 2 2" xfId="605"/>
    <cellStyle name="40% - Accent3 2 2 2" xfId="768"/>
    <cellStyle name="40% - Accent3 2 3" xfId="721"/>
    <cellStyle name="40% - Accent3 3" xfId="814"/>
    <cellStyle name="40% - Accent4 2" xfId="15"/>
    <cellStyle name="40% - Accent4 2 2" xfId="606"/>
    <cellStyle name="40% - Accent4 2 2 2" xfId="769"/>
    <cellStyle name="40% - Accent4 2 3" xfId="722"/>
    <cellStyle name="40% - Accent4 3" xfId="817"/>
    <cellStyle name="40% - Accent5 2" xfId="16"/>
    <cellStyle name="40% - Accent5 2 2" xfId="607"/>
    <cellStyle name="40% - Accent5 2 2 2" xfId="770"/>
    <cellStyle name="40% - Accent5 2 3" xfId="723"/>
    <cellStyle name="40% - Accent5 3" xfId="820"/>
    <cellStyle name="40% - Accent6 2" xfId="17"/>
    <cellStyle name="40% - Accent6 2 2" xfId="608"/>
    <cellStyle name="40% - Accent6 2 2 2" xfId="771"/>
    <cellStyle name="40% - Accent6 2 3" xfId="724"/>
    <cellStyle name="40% - Accent6 3" xfId="823"/>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cellStyle name="60% - Accent1 2 2" xfId="609"/>
    <cellStyle name="60% - Accent1 3" xfId="809"/>
    <cellStyle name="60% - Accent2 2" xfId="19"/>
    <cellStyle name="60% - Accent2 2 2" xfId="610"/>
    <cellStyle name="60% - Accent2 3" xfId="812"/>
    <cellStyle name="60% - Accent3 2" xfId="20"/>
    <cellStyle name="60% - Accent3 2 2" xfId="611"/>
    <cellStyle name="60% - Accent3 3" xfId="815"/>
    <cellStyle name="60% - Accent4 2" xfId="21"/>
    <cellStyle name="60% - Accent4 2 2" xfId="612"/>
    <cellStyle name="60% - Accent4 3" xfId="818"/>
    <cellStyle name="60% - Accent5 2" xfId="22"/>
    <cellStyle name="60% - Accent5 2 2" xfId="613"/>
    <cellStyle name="60% - Accent5 3" xfId="821"/>
    <cellStyle name="60% - Accent6 2" xfId="23"/>
    <cellStyle name="60% - Accent6 2 2" xfId="614"/>
    <cellStyle name="60% - Accent6 3" xfId="824"/>
    <cellStyle name="Accent1 2" xfId="24"/>
    <cellStyle name="Accent1 2 2" xfId="615"/>
    <cellStyle name="Accent2 2" xfId="25"/>
    <cellStyle name="Accent2 2 2" xfId="616"/>
    <cellStyle name="Accent3 2" xfId="26"/>
    <cellStyle name="Accent3 2 2" xfId="617"/>
    <cellStyle name="Accent4 2" xfId="27"/>
    <cellStyle name="Accent4 2 2" xfId="618"/>
    <cellStyle name="Accent5 2" xfId="28"/>
    <cellStyle name="Accent5 2 2" xfId="619"/>
    <cellStyle name="Accent6 2" xfId="29"/>
    <cellStyle name="Accent6 2 2" xfId="62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cellStyle name="Bad 2 2" xfId="621"/>
    <cellStyle name="Bad 3" xfId="31"/>
    <cellStyle name="Bad 3 2" xfId="622"/>
    <cellStyle name="Berechnung" xfId="681" builtinId="22" customBuiltin="1"/>
    <cellStyle name="Calculation 2" xfId="32"/>
    <cellStyle name="Calculation 2 2" xfId="623"/>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ingabe" xfId="679" builtinId="20" customBuiltin="1"/>
    <cellStyle name="Ergebnis" xfId="686" builtinId="25" customBuiltin="1"/>
    <cellStyle name="Erklärender Text" xfId="685" builtinId="53" customBuiltin="1"/>
    <cellStyle name="Excel Built-in Normal" xfId="485"/>
    <cellStyle name="Explanatory Text 2" xfId="486"/>
    <cellStyle name="Good 2" xfId="487"/>
    <cellStyle name="Good 2 2" xfId="625"/>
    <cellStyle name="Gut" xfId="676" builtinId="26" customBuiltin="1"/>
    <cellStyle name="Heading 1 2" xfId="488"/>
    <cellStyle name="Heading 2 2" xfId="489"/>
    <cellStyle name="Heading 2 2 2" xfId="626"/>
    <cellStyle name="Heading 3 2" xfId="490"/>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2" xfId="500"/>
    <cellStyle name="Input 2 2" xfId="633"/>
    <cellStyle name="Link" xfId="827" builtinId="8"/>
    <cellStyle name="Linked Cell 2" xfId="501"/>
    <cellStyle name="Neutral" xfId="678" builtinId="28" customBuiltin="1"/>
    <cellStyle name="Neutral 2" xfId="502"/>
    <cellStyle name="Neutral 2 2" xfId="634"/>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2" xfId="577"/>
    <cellStyle name="Output 2 2" xfId="662"/>
    <cellStyle name="Percent" xfId="1"/>
    <cellStyle name="Percent 2" xfId="578"/>
    <cellStyle name="Schlecht" xfId="677" builtinId="27" customBuiltin="1"/>
    <cellStyle name="Standard" xfId="0" builtinId="0"/>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2" xfId="589"/>
    <cellStyle name="Total 2" xfId="59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cellStyle name="Zelle überprüfen" xfId="683" builtinId="23" customBuiltin="1"/>
    <cellStyle name="표준 2" xfId="592"/>
    <cellStyle name="一般 7" xfId="593"/>
    <cellStyle name="標準 2" xfId="594"/>
    <cellStyle name="標準 2 2" xfId="595"/>
    <cellStyle name="標準 2 3" xfId="596"/>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mpliance@vacutec-gmbh.de" TargetMode="External"/><Relationship Id="rId1" Type="http://schemas.openxmlformats.org/officeDocument/2006/relationships/hyperlink" Target="mailto:compliance@vacutec-gmbh.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baseColWidth="10"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baseColWidth="10"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baseColWidth="10" defaultColWidth="9"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D26" sqref="D26:E26"/>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7"/>
      <c r="B1" s="398"/>
      <c r="C1" s="398"/>
      <c r="D1" s="398"/>
      <c r="E1" s="398"/>
      <c r="F1" s="398"/>
      <c r="G1" s="398"/>
      <c r="H1" s="398"/>
      <c r="I1" s="398"/>
      <c r="J1" s="398"/>
      <c r="K1" s="399"/>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400" t="str">
        <f ca="1">OFFSET(L!$C$1,MATCH("Declaration"&amp;ADDRESS(ROW(),COLUMN(),4),L!$A:$A,0)-1,SL,,)</f>
        <v>Cobalt Reporting Template (CRT)</v>
      </c>
      <c r="E2" s="401"/>
      <c r="F2" s="401"/>
      <c r="G2" s="401"/>
      <c r="H2" s="401"/>
      <c r="I2" s="401"/>
      <c r="J2" s="402"/>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7"/>
      <c r="F3" s="418"/>
      <c r="G3" s="418"/>
      <c r="H3" s="418"/>
      <c r="I3" s="418"/>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9" t="str">
        <f ca="1">OFFSET(L!$C$1,MATCH("Declaration"&amp;ADDRESS(ROW(),COLUMN(),4),L!$A:$A,0)-1,SL,,)</f>
        <v>Link to Terms &amp; Conditions</v>
      </c>
      <c r="J4" s="409"/>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10" t="str">
        <f ca="1">OFFSET(L!$C$1,MATCH("Declaration"&amp;ADDRESS(ROW(),COLUMN(),4),L!$A:$A,0)-1,SL,,)</f>
        <v>Company Information</v>
      </c>
      <c r="C7" s="410"/>
      <c r="D7" s="410"/>
      <c r="E7" s="410"/>
      <c r="F7" s="410"/>
      <c r="G7" s="410"/>
      <c r="H7" s="410"/>
      <c r="I7" s="410"/>
      <c r="J7" s="410"/>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3" t="s">
        <v>14060</v>
      </c>
      <c r="E8" s="404"/>
      <c r="F8" s="404"/>
      <c r="G8" s="404"/>
      <c r="H8" s="404"/>
      <c r="I8" s="404"/>
      <c r="J8" s="405"/>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6" t="s">
        <v>377</v>
      </c>
      <c r="E9" s="387"/>
      <c r="F9" s="387"/>
      <c r="G9" s="38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11" t="str">
        <f ca="1">OFFSET(L!$C$1,MATCH("Declaration"&amp;ADDRESS(ROW(),COLUMN(),4)&amp;LEFT($D$9,1),L!$A:$A,0)-1,SL,,)</f>
        <v>Description of Scope:</v>
      </c>
      <c r="C10" s="132"/>
      <c r="D10" s="406"/>
      <c r="E10" s="407"/>
      <c r="F10" s="407"/>
      <c r="G10" s="407"/>
      <c r="H10" s="407"/>
      <c r="I10" s="407"/>
      <c r="J10" s="408"/>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12"/>
      <c r="C11" s="132"/>
      <c r="D11" s="413" t="str">
        <f ca="1">IF(D9=Q9,OFFSET(L!$C$1,MATCH("Declaration"&amp;ADDRESS(ROW(),COLUMN(),4),L!$A:$A,0)-1,SL,,),"")</f>
        <v/>
      </c>
      <c r="E11" s="414"/>
      <c r="F11" s="414"/>
      <c r="G11" s="414"/>
      <c r="H11" s="414"/>
      <c r="I11" s="414"/>
      <c r="J11" s="415"/>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82"/>
      <c r="E12" s="383"/>
      <c r="F12" s="383"/>
      <c r="G12" s="383"/>
      <c r="H12" s="383"/>
      <c r="I12" s="383"/>
      <c r="J12" s="384"/>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82"/>
      <c r="E13" s="383"/>
      <c r="F13" s="383"/>
      <c r="G13" s="383"/>
      <c r="H13" s="383"/>
      <c r="I13" s="383"/>
      <c r="J13" s="384"/>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82" t="s">
        <v>14065</v>
      </c>
      <c r="E14" s="383"/>
      <c r="F14" s="383"/>
      <c r="G14" s="383"/>
      <c r="H14" s="383"/>
      <c r="I14" s="383"/>
      <c r="J14" s="384"/>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82" t="s">
        <v>14061</v>
      </c>
      <c r="E15" s="383"/>
      <c r="F15" s="383"/>
      <c r="G15" s="383"/>
      <c r="H15" s="383"/>
      <c r="I15" s="383"/>
      <c r="J15" s="384"/>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33" t="s">
        <v>14062</v>
      </c>
      <c r="E16" s="383"/>
      <c r="F16" s="383"/>
      <c r="G16" s="383"/>
      <c r="H16" s="383"/>
      <c r="I16" s="383"/>
      <c r="J16" s="384"/>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82" t="s">
        <v>14063</v>
      </c>
      <c r="E17" s="383"/>
      <c r="F17" s="383"/>
      <c r="G17" s="383"/>
      <c r="H17" s="383"/>
      <c r="I17" s="383"/>
      <c r="J17" s="384"/>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82" t="s">
        <v>14061</v>
      </c>
      <c r="E18" s="383"/>
      <c r="F18" s="383"/>
      <c r="G18" s="383"/>
      <c r="H18" s="383"/>
      <c r="I18" s="383"/>
      <c r="J18" s="384"/>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82" t="s">
        <v>14064</v>
      </c>
      <c r="E19" s="383"/>
      <c r="F19" s="383"/>
      <c r="G19" s="383"/>
      <c r="H19" s="383"/>
      <c r="I19" s="383"/>
      <c r="J19" s="384"/>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3" t="s">
        <v>14062</v>
      </c>
      <c r="E20" s="383"/>
      <c r="F20" s="383"/>
      <c r="G20" s="383"/>
      <c r="H20" s="383"/>
      <c r="I20" s="383"/>
      <c r="J20" s="384"/>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82"/>
      <c r="E21" s="383"/>
      <c r="F21" s="383"/>
      <c r="G21" s="383"/>
      <c r="H21" s="383"/>
      <c r="I21" s="383"/>
      <c r="J21" s="384"/>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9">
        <v>44433</v>
      </c>
      <c r="E22" s="39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5"/>
      <c r="E23" s="38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6" t="str">
        <f ca="1">OFFSET(L!$C$1,MATCH("Declaration"&amp;ADDRESS(ROW(),COLUMN(),4),L!$A:$A,0)-1,SL,,)</f>
        <v>Answer the following questions 1 - 6 based on the declaration scope indicated above</v>
      </c>
      <c r="C24" s="416"/>
      <c r="D24" s="416"/>
      <c r="E24" s="416"/>
      <c r="F24" s="416"/>
      <c r="G24" s="416"/>
      <c r="H24" s="416"/>
      <c r="I24" s="416"/>
      <c r="J24" s="416"/>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4" t="str">
        <f ca="1">D25</f>
        <v>Answer</v>
      </c>
      <c r="E31" s="394"/>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4" t="str">
        <f ca="1">D25</f>
        <v>Answer</v>
      </c>
      <c r="E37" s="394"/>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4" t="str">
        <f ca="1">D25</f>
        <v>Answer</v>
      </c>
      <c r="E43" s="394"/>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9"/>
      <c r="E44" s="420"/>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91"/>
      <c r="E45" s="392"/>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91"/>
      <c r="E46" s="392"/>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91"/>
      <c r="E47" s="392"/>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4" t="str">
        <f ca="1">D25</f>
        <v>Answer</v>
      </c>
      <c r="E49" s="394"/>
      <c r="F49" s="16"/>
      <c r="G49" s="43" t="str">
        <f ca="1">G25</f>
        <v>Comments</v>
      </c>
      <c r="H49" s="393"/>
      <c r="I49" s="393"/>
      <c r="J49" s="393"/>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5"/>
      <c r="E50" s="396"/>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4" t="str">
        <f ca="1">D25</f>
        <v>Answer</v>
      </c>
      <c r="E55" s="394"/>
      <c r="F55" s="16"/>
      <c r="G55" s="43" t="str">
        <f ca="1">G25</f>
        <v>Comments</v>
      </c>
      <c r="H55" s="393" t="str">
        <f>IF(Q63="(*)","Click here to enter smelter names","")</f>
        <v/>
      </c>
      <c r="I55" s="393"/>
      <c r="J55" s="393"/>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1"/>
      <c r="K2" s="422"/>
      <c r="L2" s="422"/>
      <c r="M2" s="422"/>
      <c r="N2" s="422"/>
      <c r="O2" s="422"/>
      <c r="P2" s="209"/>
      <c r="Q2" s="210"/>
      <c r="R2" s="211"/>
      <c r="S2" s="211"/>
      <c r="T2" s="211"/>
      <c r="U2" s="165"/>
      <c r="V2" s="165"/>
      <c r="W2" s="166"/>
      <c r="X2" s="165"/>
      <c r="Y2" s="165"/>
      <c r="Z2" s="165"/>
      <c r="AH2" s="153" t="s">
        <v>371</v>
      </c>
    </row>
    <row r="3" spans="1:34" s="20" customFormat="1" ht="241.15" customHeight="1">
      <c r="A3" s="280"/>
      <c r="B3" s="42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3"/>
      <c r="D3" s="423"/>
      <c r="E3" s="423"/>
      <c r="F3" s="212"/>
      <c r="G3" s="424" t="str">
        <f ca="1">OFFSET(L!$C$1,MATCH("General"&amp;"Cpy",L!$A:$A,0)-1,SL,,)</f>
        <v>© 2020 Responsible Minerals Initiative. All rights reserved.</v>
      </c>
      <c r="H3" s="424"/>
      <c r="I3" s="425"/>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baseColWidth="10"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6" t="str">
        <f ca="1">OFFSET(L!$C$1,MATCH("Checker"&amp;ADDRESS(ROW(),COLUMN(),4),L!$A:$A,0)-1,SL,,)</f>
        <v>To ensure all required fields have been populated before submitting to your customers review form for any line items highlighted in red</v>
      </c>
      <c r="B1" s="426"/>
      <c r="C1" s="426"/>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VacuTec Meßtechnik GmbH</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Conny Sumbundu</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compliance@vacutec-gmbh.de</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+49 351 317240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Conny Sumbundu</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compliance@vacutec-gmbh.de</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f>Declaration!D21</f>
        <v>0</v>
      </c>
      <c r="C12" s="90" t="str">
        <f ca="1">IF(H12=1,J12,I12)</f>
        <v>Complete</v>
      </c>
      <c r="D12" s="96" t="str">
        <f>IF(H12=1,"Click here to enter Representative's phone","")</f>
        <v/>
      </c>
      <c r="E12" s="74" t="s">
        <v>744</v>
      </c>
      <c r="F12" s="94"/>
      <c r="G12" s="71">
        <f>IF(B12=0,1,0)</f>
        <v>1</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44433</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f>Declaration!D63</f>
        <v>0</v>
      </c>
      <c r="C45" s="161" t="str">
        <f t="shared" ca="1" si="3"/>
        <v>Complete</v>
      </c>
      <c r="D45" s="267" t="str">
        <f>IF(H45=1,"Click here to answer question (A)","")</f>
        <v/>
      </c>
      <c r="E45" s="74" t="s">
        <v>744</v>
      </c>
      <c r="F45" s="95">
        <f>IF(SUM(F$20:F$23)=0,0,1)</f>
        <v>0</v>
      </c>
      <c r="G45" s="71">
        <f t="shared" si="5"/>
        <v>1</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f>Declaration!D65</f>
        <v>0</v>
      </c>
      <c r="C47" s="161" t="str">
        <f ca="1">IF(H47=1,J47,I47)</f>
        <v>Complete</v>
      </c>
      <c r="D47" s="268" t="str">
        <f>IF(H47=1,"Click here to answer question (B)","")</f>
        <v/>
      </c>
      <c r="E47" s="74" t="s">
        <v>744</v>
      </c>
      <c r="F47" s="95">
        <f t="shared" ref="F47:F55" si="7">F$45</f>
        <v>0</v>
      </c>
      <c r="G47" s="71">
        <f t="shared" si="5"/>
        <v>1</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f>Declaration!D67</f>
        <v>0</v>
      </c>
      <c r="C48" s="161" t="str">
        <f ca="1">IF(H48=1,J48,I48)</f>
        <v>Complete</v>
      </c>
      <c r="D48" s="268" t="str">
        <f>IF(H48=1,"Click here to answer question (C)","")</f>
        <v/>
      </c>
      <c r="E48" s="74" t="s">
        <v>744</v>
      </c>
      <c r="F48" s="95">
        <f t="shared" si="7"/>
        <v>0</v>
      </c>
      <c r="G48" s="71">
        <f t="shared" si="5"/>
        <v>1</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f>Declaration!D69</f>
        <v>0</v>
      </c>
      <c r="C49" s="346" t="str">
        <f t="shared" ca="1" si="3"/>
        <v>Complete</v>
      </c>
      <c r="D49" s="268" t="str">
        <f>IF(H49=1,"Click here to answer question (D)","")</f>
        <v/>
      </c>
      <c r="E49" s="74" t="s">
        <v>744</v>
      </c>
      <c r="F49" s="95">
        <f t="shared" si="7"/>
        <v>0</v>
      </c>
      <c r="G49" s="71">
        <f t="shared" si="5"/>
        <v>1</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f>Declaration!D71</f>
        <v>0</v>
      </c>
      <c r="C50" s="161" t="str">
        <f ca="1">IF(H50=1,J50,I50)</f>
        <v>Complete</v>
      </c>
      <c r="D50" s="268" t="str">
        <f>IF(H50=1,"Click here to answer question (E)","")</f>
        <v/>
      </c>
      <c r="E50" s="74" t="s">
        <v>744</v>
      </c>
      <c r="F50" s="95">
        <f t="shared" si="7"/>
        <v>0</v>
      </c>
      <c r="G50" s="71">
        <f t="shared" si="5"/>
        <v>1</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f>Declaration!D73</f>
        <v>0</v>
      </c>
      <c r="C51" s="346" t="str">
        <f t="shared" ca="1" si="3"/>
        <v>Complete</v>
      </c>
      <c r="D51" s="268" t="str">
        <f>IF(H51=1,"Click here to answer question (F)","")</f>
        <v/>
      </c>
      <c r="E51" s="74" t="s">
        <v>744</v>
      </c>
      <c r="F51" s="95">
        <f t="shared" si="7"/>
        <v>0</v>
      </c>
      <c r="G51" s="71">
        <f t="shared" si="5"/>
        <v>1</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f>IF(Declaration!D75="No",Declaration!D75,IF(Declaration!D75="Yes, CRT",Declaration!D75,IF(Declaration!D75="Yes, Using Other Format (Describe)",Declaration!G75,0)))</f>
        <v>0</v>
      </c>
      <c r="C53" s="161" t="str">
        <f t="shared" ca="1" si="3"/>
        <v>Complete</v>
      </c>
      <c r="D53" s="268" t="str">
        <f>IF(H53=1,"Click here to answer question (G)","")</f>
        <v/>
      </c>
      <c r="E53" s="74" t="s">
        <v>744</v>
      </c>
      <c r="F53" s="95">
        <f t="shared" si="7"/>
        <v>0</v>
      </c>
      <c r="G53" s="71">
        <f t="shared" si="5"/>
        <v>1</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f>Declaration!D77</f>
        <v>0</v>
      </c>
      <c r="C54" s="346" t="str">
        <f t="shared" ca="1" si="3"/>
        <v>Complete</v>
      </c>
      <c r="D54" s="268" t="str">
        <f>IF(H54=1,"Click here to answer question (H)","")</f>
        <v/>
      </c>
      <c r="E54" s="74" t="s">
        <v>744</v>
      </c>
      <c r="F54" s="95">
        <f t="shared" si="7"/>
        <v>0</v>
      </c>
      <c r="G54" s="71">
        <f t="shared" si="5"/>
        <v>1</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f>Declaration!D79</f>
        <v>0</v>
      </c>
      <c r="C55" s="346" t="str">
        <f ca="1">IF(H55=1,J55,I55)</f>
        <v>Complete</v>
      </c>
      <c r="D55" s="268" t="str">
        <f>IF(H55=1,"Click here to answer question (I)","")</f>
        <v/>
      </c>
      <c r="E55" s="74" t="s">
        <v>744</v>
      </c>
      <c r="F55" s="95">
        <f t="shared" si="7"/>
        <v>0</v>
      </c>
      <c r="G55" s="71">
        <f t="shared" si="5"/>
        <v>1</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8" t="str">
        <f ca="1">OFFSET(L!$C$1,MATCH("Product List"&amp;ADDRESS(ROW(),COLUMN(),4),L!$A:$A,0)-1,SL,,)</f>
        <v>Completion required only if reporting level "Product (or List of Products)" selected on the 'Declaration' worksheet.</v>
      </c>
      <c r="B1" s="429"/>
      <c r="C1" s="429"/>
      <c r="D1" s="429"/>
      <c r="E1" s="126"/>
    </row>
    <row r="2" spans="1:35">
      <c r="A2" s="23"/>
      <c r="B2" s="128"/>
      <c r="C2" s="128"/>
      <c r="D2"/>
      <c r="E2" s="24"/>
    </row>
    <row r="3" spans="1:35">
      <c r="A3" s="23"/>
      <c r="B3" s="128"/>
      <c r="C3" s="128"/>
      <c r="D3" s="128"/>
      <c r="E3" s="24"/>
    </row>
    <row r="4" spans="1:35" ht="15.75" customHeight="1">
      <c r="A4" s="23"/>
      <c r="B4" s="427" t="s">
        <v>484</v>
      </c>
      <c r="C4" s="427"/>
      <c r="D4" s="427"/>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0" t="str">
        <f ca="1">OFFSET(L!$C$1,MATCH("General"&amp;"Cpy",L!$A:$A,0)-1,SL,,)</f>
        <v>© 2020 Responsible Minerals Initiative. All rights reserved.</v>
      </c>
      <c r="C1001" s="430"/>
      <c r="D1001" s="430"/>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1"/>
      <c r="C1" s="431"/>
      <c r="D1" s="431"/>
      <c r="E1" s="431"/>
      <c r="F1" s="431"/>
      <c r="G1" s="431"/>
    </row>
    <row r="2" spans="1:13">
      <c r="A2" s="432"/>
      <c r="B2" s="432"/>
      <c r="C2" s="432"/>
      <c r="D2" s="432"/>
      <c r="E2" s="432"/>
      <c r="F2" s="432"/>
      <c r="G2" s="432"/>
      <c r="H2" s="432"/>
      <c r="I2" s="432"/>
    </row>
    <row r="3" spans="1:13">
      <c r="A3" s="432"/>
      <c r="B3" s="432"/>
      <c r="C3" s="432"/>
      <c r="D3" s="432"/>
      <c r="E3" s="432"/>
      <c r="F3" s="432"/>
      <c r="G3" s="432"/>
      <c r="H3" s="432"/>
      <c r="I3" s="432"/>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baseColWidth="10"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 ds:uri="a54701f6-876b-4337-a24e-543e1bd311e6"/>
    <ds:schemaRef ds:uri="98893d5f-232f-4f98-b444-edffba233996"/>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Sumbundu, Conny</cp:lastModifiedBy>
  <cp:lastPrinted>2015-04-21T20:47:43Z</cp:lastPrinted>
  <dcterms:created xsi:type="dcterms:W3CDTF">2010-06-21T21:00:23Z</dcterms:created>
  <dcterms:modified xsi:type="dcterms:W3CDTF">2021-08-25T05:34:10Z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